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3.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4"/>
  <workbookPr codeName="ThisWorkbook"/>
  <mc:AlternateContent xmlns:mc="http://schemas.openxmlformats.org/markup-compatibility/2006">
    <mc:Choice Requires="x15">
      <x15ac:absPath xmlns:x15ac="http://schemas.microsoft.com/office/spreadsheetml/2010/11/ac" url="https://fisglobal-my.sharepoint.com/personal/richard_craig_fisglobal_com/Documents/Desktop/"/>
    </mc:Choice>
  </mc:AlternateContent>
  <xr:revisionPtr revIDLastSave="3" documentId="8_{92FCDD15-3A3D-4973-8F5C-2422D09DB7E6}" xr6:coauthVersionLast="47" xr6:coauthVersionMax="47" xr10:uidLastSave="{FF5A4BD1-3CB6-4885-BC3C-7BFF81579F0A}"/>
  <bookViews>
    <workbookView xWindow="2340" yWindow="2340" windowWidth="18900" windowHeight="11055" tabRatio="778" xr2:uid="{00000000-000D-0000-FFFF-FFFF00000000}"/>
  </bookViews>
  <sheets>
    <sheet name="Script" sheetId="1" r:id="rId1"/>
    <sheet name="Project Information" sheetId="3" r:id="rId2"/>
    <sheet name="Scope of Work" sheetId="10" r:id="rId3"/>
    <sheet name="Card Numbers" sheetId="6" r:id="rId4"/>
    <sheet name="Notes to Developers" sheetId="4" r:id="rId5"/>
    <sheet name="triPOS endpoints" sheetId="12" state="veryHidden" r:id="rId6"/>
  </sheets>
  <externalReferences>
    <externalReference r:id="rId7"/>
    <externalReference r:id="rId8"/>
  </externalReferences>
  <definedNames>
    <definedName name="_xlnm._FilterDatabase" localSheetId="0" hidden="1">Script!$T$1:$Z$166</definedName>
    <definedName name="_xlnm.Print_Titles" localSheetId="0">Script!$7:$8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85" i="1" l="1"/>
  <c r="AA85" i="1" s="1"/>
  <c r="Z84" i="1"/>
  <c r="AA84" i="1" s="1"/>
  <c r="Z83" i="1"/>
  <c r="AA83" i="1" s="1"/>
  <c r="Z82" i="1"/>
  <c r="AA82" i="1" s="1"/>
  <c r="Z464" i="1" l="1"/>
  <c r="AA464" i="1" l="1"/>
  <c r="Z462" i="1"/>
  <c r="AA462" i="1" s="1"/>
  <c r="Z463" i="1"/>
  <c r="AA463" i="1" s="1"/>
  <c r="Z1420" i="1"/>
  <c r="AA1420" i="1" s="1"/>
  <c r="Z87" i="1"/>
  <c r="AA87" i="1" s="1"/>
  <c r="Z1417" i="1"/>
  <c r="AA1417" i="1" s="1"/>
  <c r="Z76" i="1"/>
  <c r="AA76" i="1" s="1"/>
  <c r="Z91" i="1"/>
  <c r="AA91" i="1" s="1"/>
  <c r="Z77" i="1"/>
  <c r="AA77" i="1" s="1"/>
  <c r="Z75" i="1"/>
  <c r="AA75" i="1" s="1"/>
  <c r="Z74" i="1"/>
  <c r="AA74" i="1" s="1"/>
  <c r="Z73" i="1"/>
  <c r="AA73" i="1" s="1"/>
  <c r="Z72" i="1"/>
  <c r="AA72" i="1" s="1"/>
  <c r="Z71" i="1"/>
  <c r="AA71" i="1" s="1"/>
  <c r="Z70" i="1"/>
  <c r="AA70" i="1" s="1"/>
  <c r="Z69" i="1"/>
  <c r="AA69" i="1" s="1"/>
  <c r="Z68" i="1"/>
  <c r="AA68" i="1" s="1"/>
  <c r="Z67" i="1"/>
  <c r="AA67" i="1" s="1"/>
  <c r="Z66" i="1"/>
  <c r="AA66" i="1" s="1"/>
  <c r="Z65" i="1"/>
  <c r="AA65" i="1" s="1"/>
  <c r="Z64" i="1"/>
  <c r="AA64" i="1" s="1"/>
  <c r="Z63" i="1"/>
  <c r="AA63" i="1" s="1"/>
  <c r="Z62" i="1"/>
  <c r="AA62" i="1" s="1"/>
  <c r="Z61" i="1"/>
  <c r="AA61" i="1" s="1"/>
  <c r="Z60" i="1"/>
  <c r="AA60" i="1" s="1"/>
  <c r="Z59" i="1"/>
  <c r="AA59" i="1" s="1"/>
  <c r="Z58" i="1"/>
  <c r="AA58" i="1" s="1"/>
  <c r="Z57" i="1"/>
  <c r="AA57" i="1" s="1"/>
  <c r="Z55" i="1"/>
  <c r="AA55" i="1" s="1"/>
  <c r="Z90" i="1"/>
  <c r="AA90" i="1" s="1"/>
  <c r="Z56" i="1" l="1"/>
  <c r="AA56" i="1" s="1"/>
  <c r="Z1416" i="1"/>
  <c r="AA1416" i="1" s="1"/>
  <c r="Z1415" i="1"/>
  <c r="AA1415" i="1" s="1"/>
  <c r="Z1414" i="1"/>
  <c r="AA1414" i="1" s="1"/>
  <c r="Z1413" i="1"/>
  <c r="AA1413" i="1" s="1"/>
  <c r="Z1412" i="1"/>
  <c r="AA1412" i="1" s="1"/>
  <c r="Z1411" i="1"/>
  <c r="AA1411" i="1" s="1"/>
  <c r="Z1410" i="1"/>
  <c r="AA1410" i="1" s="1"/>
  <c r="Z1409" i="1"/>
  <c r="AA1409" i="1" s="1"/>
  <c r="Z1408" i="1"/>
  <c r="AA1408" i="1" s="1"/>
  <c r="Z1407" i="1"/>
  <c r="AA1407" i="1" s="1"/>
  <c r="Z1404" i="1"/>
  <c r="AA1404" i="1" s="1"/>
  <c r="Z235" i="1"/>
  <c r="AA235" i="1" s="1"/>
  <c r="Z229" i="1"/>
  <c r="AA229" i="1" s="1"/>
  <c r="Z228" i="1"/>
  <c r="AA228" i="1" s="1"/>
  <c r="Z244" i="1"/>
  <c r="AA244" i="1" s="1"/>
  <c r="Z243" i="1"/>
  <c r="AA243" i="1" s="1"/>
  <c r="Z236" i="1"/>
  <c r="AA236" i="1" s="1"/>
  <c r="Z231" i="1"/>
  <c r="AA231" i="1" s="1"/>
  <c r="Z230" i="1"/>
  <c r="AA230" i="1" s="1"/>
  <c r="Z265" i="1"/>
  <c r="AA265" i="1" s="1"/>
  <c r="Z264" i="1"/>
  <c r="AA264" i="1" s="1"/>
  <c r="Z257" i="1"/>
  <c r="AA257" i="1" s="1"/>
  <c r="Z252" i="1"/>
  <c r="AA252" i="1" s="1"/>
  <c r="Z251" i="1"/>
  <c r="AA251" i="1" s="1"/>
  <c r="Z418" i="1"/>
  <c r="AA418" i="1" s="1"/>
  <c r="Z417" i="1"/>
  <c r="AA417" i="1" s="1"/>
  <c r="Z416" i="1"/>
  <c r="AA416" i="1" s="1"/>
  <c r="Z415" i="1"/>
  <c r="AA415" i="1" s="1"/>
  <c r="Z414" i="1"/>
  <c r="AA414" i="1" s="1"/>
  <c r="Z413" i="1"/>
  <c r="Z410" i="1"/>
  <c r="AA410" i="1" s="1"/>
  <c r="Z409" i="1"/>
  <c r="Z408" i="1"/>
  <c r="AA408" i="1" s="1"/>
  <c r="Z407" i="1"/>
  <c r="AA407" i="1" s="1"/>
  <c r="Z406" i="1"/>
  <c r="AA406" i="1" s="1"/>
  <c r="Z405" i="1"/>
  <c r="Z404" i="1"/>
  <c r="AA404" i="1" s="1"/>
  <c r="Z403" i="1"/>
  <c r="AA403" i="1" s="1"/>
  <c r="Z402" i="1"/>
  <c r="Z401" i="1"/>
  <c r="Z400" i="1"/>
  <c r="Z399" i="1"/>
  <c r="AA399" i="1" s="1"/>
  <c r="Z109" i="1"/>
  <c r="AA109" i="1" s="1"/>
  <c r="Z101" i="1"/>
  <c r="AA101" i="1" s="1"/>
  <c r="Z54" i="1"/>
  <c r="AA54" i="1" s="1"/>
  <c r="Z111" i="1"/>
  <c r="Z110" i="1"/>
  <c r="Z102" i="1"/>
  <c r="Z92" i="1"/>
  <c r="Z158" i="1"/>
  <c r="AA158" i="1" s="1"/>
  <c r="Z157" i="1"/>
  <c r="AA157" i="1" s="1"/>
  <c r="Z153" i="1"/>
  <c r="Z156" i="1"/>
  <c r="AA156" i="1" s="1"/>
  <c r="Z81" i="1"/>
  <c r="Z152" i="1"/>
  <c r="AA152" i="1" s="1"/>
  <c r="Z80" i="1"/>
  <c r="AA80" i="1" s="1"/>
  <c r="Z834" i="1"/>
  <c r="AA834" i="1" s="1"/>
  <c r="Z838" i="1"/>
  <c r="AA838" i="1" s="1"/>
  <c r="Z1369" i="1"/>
  <c r="AA1369" i="1" s="1"/>
  <c r="Z1368" i="1"/>
  <c r="AA1368" i="1" s="1"/>
  <c r="Z1367" i="1"/>
  <c r="AA1367" i="1" s="1"/>
  <c r="Z1366" i="1"/>
  <c r="AA1366" i="1" s="1"/>
  <c r="Z1365" i="1"/>
  <c r="AA1365" i="1" s="1"/>
  <c r="Z1363" i="1"/>
  <c r="AA1363" i="1" s="1"/>
  <c r="Z1362" i="1"/>
  <c r="AA1362" i="1" s="1"/>
  <c r="Z1361" i="1"/>
  <c r="AA1361" i="1" s="1"/>
  <c r="Z1364" i="1"/>
  <c r="AA1364" i="1" s="1"/>
  <c r="Z1375" i="1"/>
  <c r="AA1375" i="1" s="1"/>
  <c r="Z1374" i="1"/>
  <c r="AA1374" i="1" s="1"/>
  <c r="Z1373" i="1"/>
  <c r="AA1373" i="1" s="1"/>
  <c r="Z1372" i="1"/>
  <c r="AA1372" i="1" s="1"/>
  <c r="Z1371" i="1"/>
  <c r="AA1371" i="1" s="1"/>
  <c r="Z1370" i="1"/>
  <c r="AA1370" i="1" s="1"/>
  <c r="Z1358" i="1"/>
  <c r="Z1380" i="1"/>
  <c r="AA1380" i="1" s="1"/>
  <c r="Z1379" i="1"/>
  <c r="AA1379" i="1" s="1"/>
  <c r="Z1378" i="1"/>
  <c r="AA1378" i="1" s="1"/>
  <c r="Z1377" i="1"/>
  <c r="AA1377" i="1" s="1"/>
  <c r="Z1376" i="1"/>
  <c r="AA1376" i="1" s="1"/>
  <c r="Z1360" i="1"/>
  <c r="AA1360" i="1" s="1"/>
  <c r="Z1359" i="1"/>
  <c r="AA1359" i="1" s="1"/>
  <c r="Z543" i="1"/>
  <c r="AA543" i="1" s="1"/>
  <c r="Z542" i="1"/>
  <c r="AA542" i="1" s="1"/>
  <c r="Z541" i="1"/>
  <c r="AA541" i="1" s="1"/>
  <c r="Z540" i="1"/>
  <c r="AA540" i="1" s="1"/>
  <c r="Z539" i="1"/>
  <c r="AA539" i="1" s="1"/>
  <c r="Z538" i="1"/>
  <c r="AA538" i="1" s="1"/>
  <c r="Z537" i="1"/>
  <c r="AA537" i="1" s="1"/>
  <c r="Z536" i="1"/>
  <c r="AA536" i="1" s="1"/>
  <c r="Z535" i="1"/>
  <c r="AA535" i="1" s="1"/>
  <c r="Z534" i="1"/>
  <c r="AA534" i="1" s="1"/>
  <c r="Z533" i="1"/>
  <c r="AA533" i="1" s="1"/>
  <c r="Z532" i="1"/>
  <c r="AA532" i="1" s="1"/>
  <c r="Z531" i="1"/>
  <c r="AA531" i="1" s="1"/>
  <c r="Z530" i="1"/>
  <c r="AA530" i="1" s="1"/>
  <c r="Z529" i="1"/>
  <c r="AA529" i="1" s="1"/>
  <c r="Z528" i="1"/>
  <c r="AA528" i="1" s="1"/>
  <c r="Z527" i="1"/>
  <c r="AA527" i="1" s="1"/>
  <c r="Z526" i="1"/>
  <c r="AA526" i="1" s="1"/>
  <c r="Z525" i="1"/>
  <c r="AA525" i="1" s="1"/>
  <c r="Z524" i="1"/>
  <c r="AA524" i="1" s="1"/>
  <c r="Z523" i="1"/>
  <c r="AA523" i="1" s="1"/>
  <c r="Z522" i="1"/>
  <c r="AA522" i="1" s="1"/>
  <c r="Z521" i="1"/>
  <c r="AA521" i="1" s="1"/>
  <c r="Z520" i="1"/>
  <c r="AA520" i="1" s="1"/>
  <c r="Z519" i="1"/>
  <c r="AA519" i="1" s="1"/>
  <c r="Z518" i="1"/>
  <c r="AA518" i="1" s="1"/>
  <c r="Z517" i="1"/>
  <c r="AA517" i="1" s="1"/>
  <c r="Z516" i="1"/>
  <c r="AA516" i="1" s="1"/>
  <c r="Z515" i="1"/>
  <c r="AA515" i="1" s="1"/>
  <c r="Z514" i="1"/>
  <c r="AA514" i="1" s="1"/>
  <c r="Z513" i="1"/>
  <c r="AA513" i="1" s="1"/>
  <c r="Z512" i="1"/>
  <c r="AA512" i="1" s="1"/>
  <c r="Z511" i="1"/>
  <c r="AA511" i="1" s="1"/>
  <c r="Z510" i="1"/>
  <c r="AA510" i="1" s="1"/>
  <c r="Z509" i="1"/>
  <c r="AA509" i="1" s="1"/>
  <c r="Z508" i="1"/>
  <c r="AA508" i="1" s="1"/>
  <c r="Z507" i="1"/>
  <c r="AA507" i="1" s="1"/>
  <c r="Z506" i="1"/>
  <c r="AA506" i="1" s="1"/>
  <c r="Z505" i="1"/>
  <c r="AA505" i="1" s="1"/>
  <c r="Z504" i="1"/>
  <c r="AA504" i="1" s="1"/>
  <c r="Z503" i="1"/>
  <c r="AA503" i="1" s="1"/>
  <c r="Z502" i="1"/>
  <c r="AA502" i="1" s="1"/>
  <c r="Z501" i="1"/>
  <c r="AA501" i="1" s="1"/>
  <c r="Z500" i="1"/>
  <c r="AA500" i="1" s="1"/>
  <c r="Z499" i="1"/>
  <c r="AA499" i="1" s="1"/>
  <c r="Z498" i="1"/>
  <c r="AA498" i="1" s="1"/>
  <c r="Z497" i="1"/>
  <c r="AA497" i="1" s="1"/>
  <c r="Z496" i="1"/>
  <c r="AA496" i="1" s="1"/>
  <c r="Z495" i="1"/>
  <c r="AA495" i="1" s="1"/>
  <c r="Z494" i="1"/>
  <c r="AA494" i="1" s="1"/>
  <c r="Z493" i="1"/>
  <c r="AA493" i="1" s="1"/>
  <c r="Z492" i="1"/>
  <c r="AA492" i="1" s="1"/>
  <c r="Z491" i="1"/>
  <c r="AA491" i="1" s="1"/>
  <c r="Z490" i="1"/>
  <c r="AA490" i="1" s="1"/>
  <c r="Z489" i="1"/>
  <c r="AA489" i="1" s="1"/>
  <c r="Z366" i="1"/>
  <c r="AA366" i="1" s="1"/>
  <c r="Z382" i="1"/>
  <c r="AA382" i="1" s="1"/>
  <c r="Z393" i="1"/>
  <c r="AA393" i="1" s="1"/>
  <c r="Z381" i="1"/>
  <c r="AA381" i="1" s="1"/>
  <c r="Z373" i="1"/>
  <c r="AA373" i="1" s="1"/>
  <c r="Z365" i="1"/>
  <c r="AA365" i="1" s="1"/>
  <c r="Z1357" i="1"/>
  <c r="AA1357" i="1" s="1"/>
  <c r="Z1356" i="1"/>
  <c r="AA1356" i="1" s="1"/>
  <c r="Z1355" i="1"/>
  <c r="AA1355" i="1" s="1"/>
  <c r="Z1354" i="1"/>
  <c r="AA1354" i="1" s="1"/>
  <c r="Z1353" i="1"/>
  <c r="AA1353" i="1" s="1"/>
  <c r="Z1352" i="1"/>
  <c r="AA1352" i="1" s="1"/>
  <c r="Z1351" i="1"/>
  <c r="AA1351" i="1" s="1"/>
  <c r="Z1350" i="1"/>
  <c r="Z1349" i="1"/>
  <c r="AA1349" i="1" s="1"/>
  <c r="Z1348" i="1"/>
  <c r="AA1348" i="1" s="1"/>
  <c r="Z1347" i="1"/>
  <c r="Z1346" i="1"/>
  <c r="Z1345" i="1"/>
  <c r="AA1345" i="1" s="1"/>
  <c r="Z1344" i="1"/>
  <c r="AA1344" i="1" s="1"/>
  <c r="Z1343" i="1"/>
  <c r="AA1343" i="1" s="1"/>
  <c r="Z1342" i="1"/>
  <c r="AA1342" i="1" s="1"/>
  <c r="Z1341" i="1"/>
  <c r="AA1341" i="1" s="1"/>
  <c r="Z1340" i="1"/>
  <c r="AA1340" i="1" s="1"/>
  <c r="Z1339" i="1"/>
  <c r="AA1339" i="1" s="1"/>
  <c r="Z1338" i="1"/>
  <c r="AA1338" i="1" s="1"/>
  <c r="Z1337" i="1"/>
  <c r="AA1337" i="1" s="1"/>
  <c r="Z1336" i="1"/>
  <c r="AA1336" i="1" s="1"/>
  <c r="Z1335" i="1"/>
  <c r="AA1335" i="1" s="1"/>
  <c r="Z1334" i="1"/>
  <c r="Z1333" i="1"/>
  <c r="Z1332" i="1"/>
  <c r="Z1331" i="1"/>
  <c r="AA1331" i="1" s="1"/>
  <c r="Z1330" i="1"/>
  <c r="AA1330" i="1" s="1"/>
  <c r="Z1329" i="1"/>
  <c r="AA1329" i="1" s="1"/>
  <c r="Z1328" i="1"/>
  <c r="AA1328" i="1" s="1"/>
  <c r="Z1327" i="1"/>
  <c r="AA1327" i="1" s="1"/>
  <c r="Z1326" i="1"/>
  <c r="AA1326" i="1" s="1"/>
  <c r="Z1325" i="1"/>
  <c r="AA1325" i="1" s="1"/>
  <c r="Z1324" i="1"/>
  <c r="AA1324" i="1" s="1"/>
  <c r="Z1323" i="1"/>
  <c r="AA1323" i="1" s="1"/>
  <c r="Z1322" i="1"/>
  <c r="AA1322" i="1" s="1"/>
  <c r="Z1321" i="1"/>
  <c r="AA1321" i="1" s="1"/>
  <c r="Z1320" i="1"/>
  <c r="AA1320" i="1" s="1"/>
  <c r="Z1319" i="1"/>
  <c r="AA1319" i="1" s="1"/>
  <c r="Z1318" i="1"/>
  <c r="Z1317" i="1"/>
  <c r="AA1317" i="1" s="1"/>
  <c r="Z1316" i="1"/>
  <c r="AA1316" i="1" s="1"/>
  <c r="Z1315" i="1"/>
  <c r="AA1315" i="1" s="1"/>
  <c r="Z1314" i="1"/>
  <c r="AA1314" i="1" s="1"/>
  <c r="Z1313" i="1"/>
  <c r="AA1313" i="1" s="1"/>
  <c r="Z1312" i="1"/>
  <c r="AA1312" i="1" s="1"/>
  <c r="Z1311" i="1"/>
  <c r="AA1311" i="1" s="1"/>
  <c r="Z1310" i="1"/>
  <c r="AA1310" i="1" s="1"/>
  <c r="Z1309" i="1"/>
  <c r="AA1309" i="1" s="1"/>
  <c r="Z1308" i="1"/>
  <c r="AA1308" i="1" s="1"/>
  <c r="Z1307" i="1"/>
  <c r="AA1307" i="1" s="1"/>
  <c r="Z1306" i="1"/>
  <c r="Z1305" i="1"/>
  <c r="AA1305" i="1" s="1"/>
  <c r="Z1304" i="1"/>
  <c r="Z1303" i="1"/>
  <c r="AA1303" i="1" s="1"/>
  <c r="Z1302" i="1"/>
  <c r="Z1301" i="1"/>
  <c r="AA1301" i="1" s="1"/>
  <c r="Z1300" i="1"/>
  <c r="AA1300" i="1" s="1"/>
  <c r="Z1299" i="1"/>
  <c r="AA1299" i="1" s="1"/>
  <c r="Z1298" i="1"/>
  <c r="AA1298" i="1" s="1"/>
  <c r="Z1297" i="1"/>
  <c r="AA1297" i="1" s="1"/>
  <c r="Z1296" i="1"/>
  <c r="AA1296" i="1" s="1"/>
  <c r="Z1295" i="1"/>
  <c r="AA1295" i="1" s="1"/>
  <c r="Z1294" i="1"/>
  <c r="AA1294" i="1" s="1"/>
  <c r="Z1293" i="1"/>
  <c r="AA1293" i="1" s="1"/>
  <c r="Z1292" i="1"/>
  <c r="AA1292" i="1" s="1"/>
  <c r="Z1291" i="1"/>
  <c r="AA1291" i="1" s="1"/>
  <c r="Z1290" i="1"/>
  <c r="AA1290" i="1" s="1"/>
  <c r="Z1287" i="1"/>
  <c r="AA1287" i="1" s="1"/>
  <c r="Z1286" i="1"/>
  <c r="AA1286" i="1" s="1"/>
  <c r="Z1285" i="1"/>
  <c r="AA1285" i="1" s="1"/>
  <c r="Z1284" i="1"/>
  <c r="Z1283" i="1"/>
  <c r="AA1283" i="1" s="1"/>
  <c r="Z1282" i="1"/>
  <c r="AA1282" i="1" s="1"/>
  <c r="Z1281" i="1"/>
  <c r="AA1281" i="1" s="1"/>
  <c r="Z1280" i="1"/>
  <c r="AA1280" i="1" s="1"/>
  <c r="Z1279" i="1"/>
  <c r="AA1279" i="1" s="1"/>
  <c r="Z1278" i="1"/>
  <c r="AA1278" i="1" s="1"/>
  <c r="Z1277" i="1"/>
  <c r="AA1277" i="1" s="1"/>
  <c r="Z1276" i="1"/>
  <c r="AA1276" i="1" s="1"/>
  <c r="Z1275" i="1"/>
  <c r="AA1275" i="1" s="1"/>
  <c r="Z1274" i="1"/>
  <c r="AA1274" i="1" s="1"/>
  <c r="Z1273" i="1"/>
  <c r="AA1273" i="1" s="1"/>
  <c r="Z1272" i="1"/>
  <c r="AA1272" i="1" s="1"/>
  <c r="Z1271" i="1"/>
  <c r="AA1271" i="1" s="1"/>
  <c r="Z1270" i="1"/>
  <c r="AA1270" i="1" s="1"/>
  <c r="Z1269" i="1"/>
  <c r="AA1269" i="1" s="1"/>
  <c r="Z1268" i="1"/>
  <c r="AA1268" i="1" s="1"/>
  <c r="Z1267" i="1"/>
  <c r="AA1267" i="1" s="1"/>
  <c r="Z1266" i="1"/>
  <c r="AA1266" i="1" s="1"/>
  <c r="Z1265" i="1"/>
  <c r="AA1265" i="1" s="1"/>
  <c r="Z1264" i="1"/>
  <c r="AA1264" i="1" s="1"/>
  <c r="Z1263" i="1"/>
  <c r="AA1263" i="1" s="1"/>
  <c r="Z1262" i="1"/>
  <c r="AA1262" i="1" s="1"/>
  <c r="Z1261" i="1"/>
  <c r="AA1261" i="1" s="1"/>
  <c r="Z1260" i="1"/>
  <c r="AA1260" i="1" s="1"/>
  <c r="Z1259" i="1"/>
  <c r="AA1259" i="1" s="1"/>
  <c r="Z1258" i="1"/>
  <c r="AA1258" i="1" s="1"/>
  <c r="Z1257" i="1"/>
  <c r="AA1257" i="1" s="1"/>
  <c r="Z1256" i="1"/>
  <c r="AA1256" i="1" s="1"/>
  <c r="Z1255" i="1"/>
  <c r="AA1255" i="1" s="1"/>
  <c r="Z1254" i="1"/>
  <c r="AA1254" i="1" s="1"/>
  <c r="Z1253" i="1"/>
  <c r="AA1253" i="1" s="1"/>
  <c r="Z1252" i="1"/>
  <c r="AA1252" i="1" s="1"/>
  <c r="Z1251" i="1"/>
  <c r="AA1251" i="1" s="1"/>
  <c r="Z1250" i="1"/>
  <c r="AA1250" i="1" s="1"/>
  <c r="Z1249" i="1"/>
  <c r="AA1249" i="1" s="1"/>
  <c r="Z1248" i="1"/>
  <c r="AA1248" i="1" s="1"/>
  <c r="Z1247" i="1"/>
  <c r="AA1247" i="1" s="1"/>
  <c r="Z1246" i="1"/>
  <c r="AA1246" i="1" s="1"/>
  <c r="Z1245" i="1"/>
  <c r="AA1245" i="1" s="1"/>
  <c r="Z1244" i="1"/>
  <c r="AA1244" i="1" s="1"/>
  <c r="Z1243" i="1"/>
  <c r="AA1243" i="1" s="1"/>
  <c r="Z1242" i="1"/>
  <c r="AA1242" i="1" s="1"/>
  <c r="Z1024" i="1"/>
  <c r="AA1024" i="1" s="1"/>
  <c r="Z1023" i="1"/>
  <c r="AA1023" i="1" s="1"/>
  <c r="Z1022" i="1"/>
  <c r="AA1022" i="1" s="1"/>
  <c r="Z1021" i="1"/>
  <c r="AA1021" i="1" s="1"/>
  <c r="Z1018" i="1"/>
  <c r="AA1018" i="1" s="1"/>
  <c r="Z1017" i="1"/>
  <c r="AA1017" i="1" s="1"/>
  <c r="Z1014" i="1"/>
  <c r="AA1014" i="1" s="1"/>
  <c r="Z1011" i="1"/>
  <c r="Z1010" i="1"/>
  <c r="AA1010" i="1" s="1"/>
  <c r="Z1009" i="1"/>
  <c r="AA1009" i="1" s="1"/>
  <c r="Z1006" i="1"/>
  <c r="AA1006" i="1" s="1"/>
  <c r="Z1005" i="1"/>
  <c r="AA1005" i="1" s="1"/>
  <c r="Z1004" i="1"/>
  <c r="AA1004" i="1" s="1"/>
  <c r="Z1003" i="1"/>
  <c r="AA1003" i="1" s="1"/>
  <c r="Z1000" i="1"/>
  <c r="Z999" i="1"/>
  <c r="AA999" i="1" s="1"/>
  <c r="Z998" i="1"/>
  <c r="AA998" i="1" s="1"/>
  <c r="Z997" i="1"/>
  <c r="AA997" i="1" s="1"/>
  <c r="Z994" i="1"/>
  <c r="AA994" i="1" s="1"/>
  <c r="Z993" i="1"/>
  <c r="AA993" i="1" s="1"/>
  <c r="Z992" i="1"/>
  <c r="AA992" i="1" s="1"/>
  <c r="Z991" i="1"/>
  <c r="AA991" i="1" s="1"/>
  <c r="Z988" i="1"/>
  <c r="AA988" i="1" s="1"/>
  <c r="Z987" i="1"/>
  <c r="AA987" i="1" s="1"/>
  <c r="Z984" i="1"/>
  <c r="AA984" i="1" s="1"/>
  <c r="Z983" i="1"/>
  <c r="AA983" i="1" s="1"/>
  <c r="Z980" i="1"/>
  <c r="AA980" i="1" s="1"/>
  <c r="Z979" i="1"/>
  <c r="AA979" i="1" s="1"/>
  <c r="Z976" i="1"/>
  <c r="Z975" i="1"/>
  <c r="AA975" i="1" s="1"/>
  <c r="Z972" i="1"/>
  <c r="AA972" i="1" s="1"/>
  <c r="Z631" i="1"/>
  <c r="AA631" i="1" s="1"/>
  <c r="Z953" i="1"/>
  <c r="AA953" i="1" s="1"/>
  <c r="Z952" i="1"/>
  <c r="AA952" i="1" s="1"/>
  <c r="Z951" i="1"/>
  <c r="AA951" i="1" s="1"/>
  <c r="Z950" i="1"/>
  <c r="AA950" i="1" s="1"/>
  <c r="Z949" i="1"/>
  <c r="AA949" i="1" s="1"/>
  <c r="Z948" i="1"/>
  <c r="AA948" i="1" s="1"/>
  <c r="Z947" i="1"/>
  <c r="AA947" i="1" s="1"/>
  <c r="Z946" i="1"/>
  <c r="AA946" i="1" s="1"/>
  <c r="Z945" i="1"/>
  <c r="AA945" i="1" s="1"/>
  <c r="Z944" i="1"/>
  <c r="AA944" i="1" s="1"/>
  <c r="Z943" i="1"/>
  <c r="AA943" i="1" s="1"/>
  <c r="Z942" i="1"/>
  <c r="AA942" i="1" s="1"/>
  <c r="Z941" i="1"/>
  <c r="AA941" i="1" s="1"/>
  <c r="Z940" i="1"/>
  <c r="AA940" i="1" s="1"/>
  <c r="Z939" i="1"/>
  <c r="AA939" i="1" s="1"/>
  <c r="Z938" i="1"/>
  <c r="AA938" i="1" s="1"/>
  <c r="Z937" i="1"/>
  <c r="AA937" i="1" s="1"/>
  <c r="Z936" i="1"/>
  <c r="AA936" i="1" s="1"/>
  <c r="Z1229" i="1"/>
  <c r="AA1229" i="1" s="1"/>
  <c r="Z1228" i="1"/>
  <c r="AA1228" i="1" s="1"/>
  <c r="Z1227" i="1"/>
  <c r="AA1227" i="1" s="1"/>
  <c r="Z1224" i="1"/>
  <c r="AA1224" i="1" s="1"/>
  <c r="Z1223" i="1"/>
  <c r="Z1222" i="1"/>
  <c r="AA1222" i="1" s="1"/>
  <c r="Z1221" i="1"/>
  <c r="AA1221" i="1" s="1"/>
  <c r="Z1220" i="1"/>
  <c r="AA1220" i="1" s="1"/>
  <c r="Z1219" i="1"/>
  <c r="AA1219" i="1" s="1"/>
  <c r="Z1216" i="1"/>
  <c r="AA1216" i="1" s="1"/>
  <c r="Z1215" i="1"/>
  <c r="AA1215" i="1" s="1"/>
  <c r="Z1214" i="1"/>
  <c r="AA1214" i="1" s="1"/>
  <c r="Z1213" i="1"/>
  <c r="Z1212" i="1"/>
  <c r="AA1212" i="1" s="1"/>
  <c r="Z1211" i="1"/>
  <c r="AA1211" i="1" s="1"/>
  <c r="Z1208" i="1"/>
  <c r="Z1207" i="1"/>
  <c r="AA1207" i="1" s="1"/>
  <c r="Z1206" i="1"/>
  <c r="AA1206" i="1" s="1"/>
  <c r="Z1205" i="1"/>
  <c r="AA1205" i="1" s="1"/>
  <c r="Z1202" i="1"/>
  <c r="AA1202" i="1" s="1"/>
  <c r="Z1201" i="1"/>
  <c r="Z1200" i="1"/>
  <c r="Z1197" i="1"/>
  <c r="AA1197" i="1" s="1"/>
  <c r="Z1196" i="1"/>
  <c r="Z1195" i="1"/>
  <c r="AA1195" i="1" s="1"/>
  <c r="Z1194" i="1"/>
  <c r="AA1194" i="1" s="1"/>
  <c r="Z1193" i="1"/>
  <c r="AA1193" i="1" s="1"/>
  <c r="Z1192" i="1"/>
  <c r="AA1192" i="1" s="1"/>
  <c r="Z1189" i="1"/>
  <c r="AA1189" i="1" s="1"/>
  <c r="Z1188" i="1"/>
  <c r="Z1185" i="1"/>
  <c r="AA1185" i="1" s="1"/>
  <c r="Z1184" i="1"/>
  <c r="AA1184" i="1" s="1"/>
  <c r="Z1181" i="1"/>
  <c r="AA1181" i="1" s="1"/>
  <c r="Z1180" i="1"/>
  <c r="AA1180" i="1" s="1"/>
  <c r="Z1179" i="1"/>
  <c r="AA1179" i="1" s="1"/>
  <c r="Z1178" i="1"/>
  <c r="AA1178" i="1" s="1"/>
  <c r="Z1177" i="1"/>
  <c r="Z1176" i="1"/>
  <c r="Z1175" i="1"/>
  <c r="AA1175" i="1" s="1"/>
  <c r="Z1174" i="1"/>
  <c r="AA1174" i="1" s="1"/>
  <c r="Z1171" i="1"/>
  <c r="AA1171" i="1" s="1"/>
  <c r="Z1170" i="1"/>
  <c r="AA1170" i="1" s="1"/>
  <c r="Z1169" i="1"/>
  <c r="AA1169" i="1" s="1"/>
  <c r="Z1168" i="1"/>
  <c r="AA1168" i="1" s="1"/>
  <c r="Z1167" i="1"/>
  <c r="Z1166" i="1"/>
  <c r="AA1166" i="1" s="1"/>
  <c r="Z1165" i="1"/>
  <c r="AA1165" i="1" s="1"/>
  <c r="Z1164" i="1"/>
  <c r="AA1164" i="1" s="1"/>
  <c r="Z1161" i="1"/>
  <c r="AA1161" i="1" s="1"/>
  <c r="Z1160" i="1"/>
  <c r="AA1160" i="1" s="1"/>
  <c r="Z1159" i="1"/>
  <c r="AA1159" i="1" s="1"/>
  <c r="Z1158" i="1"/>
  <c r="AA1158" i="1" s="1"/>
  <c r="Z1157" i="1"/>
  <c r="AA1157" i="1" s="1"/>
  <c r="Z1156" i="1"/>
  <c r="AA1156" i="1" s="1"/>
  <c r="Z1155" i="1"/>
  <c r="AA1155" i="1" s="1"/>
  <c r="Z1154" i="1"/>
  <c r="AA1154" i="1" s="1"/>
  <c r="Z1153" i="1"/>
  <c r="AA1153" i="1" s="1"/>
  <c r="Z1152" i="1"/>
  <c r="AA1152" i="1" s="1"/>
  <c r="Z1151" i="1"/>
  <c r="AA1151" i="1" s="1"/>
  <c r="Z1150" i="1"/>
  <c r="AA1150" i="1" s="1"/>
  <c r="Z1149" i="1"/>
  <c r="AA1149" i="1" s="1"/>
  <c r="Z1148" i="1"/>
  <c r="AA1148" i="1" s="1"/>
  <c r="Z1147" i="1"/>
  <c r="AA1147" i="1" s="1"/>
  <c r="Z1146" i="1"/>
  <c r="AA1146" i="1" s="1"/>
  <c r="Z1145" i="1"/>
  <c r="AA1145" i="1" s="1"/>
  <c r="Z1144" i="1"/>
  <c r="AA1144" i="1" s="1"/>
  <c r="Z1143" i="1"/>
  <c r="AA1143" i="1" s="1"/>
  <c r="Z1142" i="1"/>
  <c r="AA1142" i="1" s="1"/>
  <c r="Z1141" i="1"/>
  <c r="Z1140" i="1"/>
  <c r="AA1140" i="1" s="1"/>
  <c r="Z1139" i="1"/>
  <c r="AA1139" i="1" s="1"/>
  <c r="Z1138" i="1"/>
  <c r="AA1138" i="1" s="1"/>
  <c r="Z1135" i="1"/>
  <c r="AA1135" i="1" s="1"/>
  <c r="Z1134" i="1"/>
  <c r="AA1134" i="1" s="1"/>
  <c r="Z1133" i="1"/>
  <c r="AA1133" i="1" s="1"/>
  <c r="Z1132" i="1"/>
  <c r="AA1132" i="1" s="1"/>
  <c r="Z1131" i="1"/>
  <c r="AA1131" i="1" s="1"/>
  <c r="Z1130" i="1"/>
  <c r="AA1130" i="1" s="1"/>
  <c r="Z1129" i="1"/>
  <c r="AA1129" i="1" s="1"/>
  <c r="Z1128" i="1"/>
  <c r="AA1128" i="1" s="1"/>
  <c r="Z1127" i="1"/>
  <c r="AA1127" i="1" s="1"/>
  <c r="Z1126" i="1"/>
  <c r="AA1126" i="1" s="1"/>
  <c r="Z1125" i="1"/>
  <c r="AA1125" i="1" s="1"/>
  <c r="Z1124" i="1"/>
  <c r="AA1124" i="1" s="1"/>
  <c r="Z1123" i="1"/>
  <c r="AA1123" i="1" s="1"/>
  <c r="Z1122" i="1"/>
  <c r="AA1122" i="1" s="1"/>
  <c r="Z1121" i="1"/>
  <c r="AA1121" i="1" s="1"/>
  <c r="Z1120" i="1"/>
  <c r="AA1120" i="1" s="1"/>
  <c r="Z1119" i="1"/>
  <c r="AA1119" i="1" s="1"/>
  <c r="Z1118" i="1"/>
  <c r="AA1118" i="1" s="1"/>
  <c r="Z1117" i="1"/>
  <c r="AA1117" i="1" s="1"/>
  <c r="Z1116" i="1"/>
  <c r="AA1116" i="1" s="1"/>
  <c r="Z1115" i="1"/>
  <c r="Z1114" i="1"/>
  <c r="AA1114" i="1" s="1"/>
  <c r="Z1113" i="1"/>
  <c r="AA1113" i="1" s="1"/>
  <c r="Z1112" i="1"/>
  <c r="AA1112" i="1" s="1"/>
  <c r="Z970" i="1"/>
  <c r="AA970" i="1" s="1"/>
  <c r="Z969" i="1"/>
  <c r="AA969" i="1" s="1"/>
  <c r="Z968" i="1"/>
  <c r="AA968" i="1" s="1"/>
  <c r="Z967" i="1"/>
  <c r="AA967" i="1" s="1"/>
  <c r="Z966" i="1"/>
  <c r="AA966" i="1" s="1"/>
  <c r="Z965" i="1"/>
  <c r="AA965" i="1" s="1"/>
  <c r="Z964" i="1"/>
  <c r="AA964" i="1" s="1"/>
  <c r="Z963" i="1"/>
  <c r="AA963" i="1" s="1"/>
  <c r="Z957" i="1"/>
  <c r="AA957" i="1" s="1"/>
  <c r="Z956" i="1"/>
  <c r="AA956" i="1" s="1"/>
  <c r="Z933" i="1"/>
  <c r="AA933" i="1" s="1"/>
  <c r="Z932" i="1"/>
  <c r="AA932" i="1" s="1"/>
  <c r="Z931" i="1"/>
  <c r="AA931" i="1" s="1"/>
  <c r="Z930" i="1"/>
  <c r="AA930" i="1" s="1"/>
  <c r="Z929" i="1"/>
  <c r="Z926" i="1"/>
  <c r="AA926" i="1" s="1"/>
  <c r="Z925" i="1"/>
  <c r="AA925" i="1" s="1"/>
  <c r="Z924" i="1"/>
  <c r="AA924" i="1" s="1"/>
  <c r="Z923" i="1"/>
  <c r="AA923" i="1" s="1"/>
  <c r="Z922" i="1"/>
  <c r="AA922" i="1" s="1"/>
  <c r="Z921" i="1"/>
  <c r="AA921" i="1" s="1"/>
  <c r="Z920" i="1"/>
  <c r="AA920" i="1" s="1"/>
  <c r="Z919" i="1"/>
  <c r="AA919" i="1" s="1"/>
  <c r="Z918" i="1"/>
  <c r="AA918" i="1" s="1"/>
  <c r="Z917" i="1"/>
  <c r="AA917" i="1" s="1"/>
  <c r="Z916" i="1"/>
  <c r="AA916" i="1" s="1"/>
  <c r="Z915" i="1"/>
  <c r="AA915" i="1" s="1"/>
  <c r="Z914" i="1"/>
  <c r="AA914" i="1" s="1"/>
  <c r="Z913" i="1"/>
  <c r="AA913" i="1" s="1"/>
  <c r="Z912" i="1"/>
  <c r="AA912" i="1" s="1"/>
  <c r="Z911" i="1"/>
  <c r="AA911" i="1" s="1"/>
  <c r="Z908" i="1"/>
  <c r="AA908" i="1" s="1"/>
  <c r="Z907" i="1"/>
  <c r="AA907" i="1" s="1"/>
  <c r="Z906" i="1"/>
  <c r="AA906" i="1" s="1"/>
  <c r="Z905" i="1"/>
  <c r="AA905" i="1" s="1"/>
  <c r="Z904" i="1"/>
  <c r="AA904" i="1" s="1"/>
  <c r="Z903" i="1"/>
  <c r="AA903" i="1" s="1"/>
  <c r="Z902" i="1"/>
  <c r="AA902" i="1" s="1"/>
  <c r="Z901" i="1"/>
  <c r="AA901" i="1" s="1"/>
  <c r="Z900" i="1"/>
  <c r="AA900" i="1" s="1"/>
  <c r="Z899" i="1"/>
  <c r="AA899" i="1" s="1"/>
  <c r="Z898" i="1"/>
  <c r="AA898" i="1" s="1"/>
  <c r="Z897" i="1"/>
  <c r="AA897" i="1" s="1"/>
  <c r="Z896" i="1"/>
  <c r="AA896" i="1" s="1"/>
  <c r="Z895" i="1"/>
  <c r="AA895" i="1" s="1"/>
  <c r="Z894" i="1"/>
  <c r="AA894" i="1" s="1"/>
  <c r="Z893" i="1"/>
  <c r="AA893" i="1" s="1"/>
  <c r="Z890" i="1"/>
  <c r="AA890" i="1" s="1"/>
  <c r="Z889" i="1"/>
  <c r="AA889" i="1" s="1"/>
  <c r="Z888" i="1"/>
  <c r="AA888" i="1" s="1"/>
  <c r="Z887" i="1"/>
  <c r="AA887" i="1" s="1"/>
  <c r="Z886" i="1"/>
  <c r="AA886" i="1" s="1"/>
  <c r="Z885" i="1"/>
  <c r="AA885" i="1" s="1"/>
  <c r="Z884" i="1"/>
  <c r="AA884" i="1" s="1"/>
  <c r="Z883" i="1"/>
  <c r="AA883" i="1" s="1"/>
  <c r="Z882" i="1"/>
  <c r="AA882" i="1" s="1"/>
  <c r="Z881" i="1"/>
  <c r="AA881" i="1" s="1"/>
  <c r="Z880" i="1"/>
  <c r="AA880" i="1" s="1"/>
  <c r="Z879" i="1"/>
  <c r="AA879" i="1" s="1"/>
  <c r="Z878" i="1"/>
  <c r="AA878" i="1" s="1"/>
  <c r="Z877" i="1"/>
  <c r="AA877" i="1" s="1"/>
  <c r="Z876" i="1"/>
  <c r="AA876" i="1" s="1"/>
  <c r="Z875" i="1"/>
  <c r="AA875" i="1" s="1"/>
  <c r="Z872" i="1"/>
  <c r="AA872" i="1" s="1"/>
  <c r="Z871" i="1"/>
  <c r="AA871" i="1" s="1"/>
  <c r="Z870" i="1"/>
  <c r="AA870" i="1" s="1"/>
  <c r="Z869" i="1"/>
  <c r="AA869" i="1" s="1"/>
  <c r="Z868" i="1"/>
  <c r="AA868" i="1" s="1"/>
  <c r="Z867" i="1"/>
  <c r="AA867" i="1" s="1"/>
  <c r="Z866" i="1"/>
  <c r="AA866" i="1" s="1"/>
  <c r="Z865" i="1"/>
  <c r="AA865" i="1" s="1"/>
  <c r="Z864" i="1"/>
  <c r="AA864" i="1" s="1"/>
  <c r="Z863" i="1"/>
  <c r="AA863" i="1" s="1"/>
  <c r="Z862" i="1"/>
  <c r="AA862" i="1" s="1"/>
  <c r="Z861" i="1"/>
  <c r="AA861" i="1" s="1"/>
  <c r="Z860" i="1"/>
  <c r="AA860" i="1" s="1"/>
  <c r="Z859" i="1"/>
  <c r="AA859" i="1" s="1"/>
  <c r="Z858" i="1"/>
  <c r="AA858" i="1" s="1"/>
  <c r="Z857" i="1"/>
  <c r="AA857" i="1" s="1"/>
  <c r="Z856" i="1"/>
  <c r="AA856" i="1" s="1"/>
  <c r="Z853" i="1"/>
  <c r="AA853" i="1" s="1"/>
  <c r="Z852" i="1"/>
  <c r="AA852" i="1" s="1"/>
  <c r="Z851" i="1"/>
  <c r="AA851" i="1" s="1"/>
  <c r="Z850" i="1"/>
  <c r="AA850" i="1" s="1"/>
  <c r="Z849" i="1"/>
  <c r="AA849" i="1" s="1"/>
  <c r="Z848" i="1"/>
  <c r="AA848" i="1" s="1"/>
  <c r="Z847" i="1"/>
  <c r="AA847" i="1" s="1"/>
  <c r="Z846" i="1"/>
  <c r="AA846" i="1" s="1"/>
  <c r="Z845" i="1"/>
  <c r="AA845" i="1" s="1"/>
  <c r="Z844" i="1"/>
  <c r="AA844" i="1" s="1"/>
  <c r="Z843" i="1"/>
  <c r="AA843" i="1" s="1"/>
  <c r="Z842" i="1"/>
  <c r="AA842" i="1" s="1"/>
  <c r="Z841" i="1"/>
  <c r="AA841" i="1" s="1"/>
  <c r="Z840" i="1"/>
  <c r="AA840" i="1" s="1"/>
  <c r="Z839" i="1"/>
  <c r="AA839" i="1" s="1"/>
  <c r="Z837" i="1"/>
  <c r="AA837" i="1" s="1"/>
  <c r="Z831" i="1"/>
  <c r="AA831" i="1" s="1"/>
  <c r="Z830" i="1"/>
  <c r="AA830" i="1" s="1"/>
  <c r="Z829" i="1"/>
  <c r="AA829" i="1" s="1"/>
  <c r="Z828" i="1"/>
  <c r="AA828" i="1" s="1"/>
  <c r="Z827" i="1"/>
  <c r="AA827" i="1" s="1"/>
  <c r="Z826" i="1"/>
  <c r="AA826" i="1" s="1"/>
  <c r="Z825" i="1"/>
  <c r="AA825" i="1" s="1"/>
  <c r="Z824" i="1"/>
  <c r="AA824" i="1" s="1"/>
  <c r="Z823" i="1"/>
  <c r="AA823" i="1" s="1"/>
  <c r="Z822" i="1"/>
  <c r="AA822" i="1" s="1"/>
  <c r="Z821" i="1"/>
  <c r="AA821" i="1" s="1"/>
  <c r="Z820" i="1"/>
  <c r="AA820" i="1" s="1"/>
  <c r="Z819" i="1"/>
  <c r="AA819" i="1" s="1"/>
  <c r="Z818" i="1"/>
  <c r="AA818" i="1" s="1"/>
  <c r="Z817" i="1"/>
  <c r="AA817" i="1" s="1"/>
  <c r="Z816" i="1"/>
  <c r="AA816" i="1" s="1"/>
  <c r="Z815" i="1"/>
  <c r="AA815" i="1" s="1"/>
  <c r="Z814" i="1"/>
  <c r="AA814" i="1" s="1"/>
  <c r="Z813" i="1"/>
  <c r="AA813" i="1" s="1"/>
  <c r="Z812" i="1"/>
  <c r="AA812" i="1" s="1"/>
  <c r="Z811" i="1"/>
  <c r="AA811" i="1" s="1"/>
  <c r="Z810" i="1"/>
  <c r="AA810" i="1" s="1"/>
  <c r="Z809" i="1"/>
  <c r="AA809" i="1" s="1"/>
  <c r="Z808" i="1"/>
  <c r="AA808" i="1" s="1"/>
  <c r="Z807" i="1"/>
  <c r="AA807" i="1" s="1"/>
  <c r="Z804" i="1"/>
  <c r="AA804" i="1" s="1"/>
  <c r="Z803" i="1"/>
  <c r="AA803" i="1" s="1"/>
  <c r="Z802" i="1"/>
  <c r="AA802" i="1" s="1"/>
  <c r="Z801" i="1"/>
  <c r="AA801" i="1" s="1"/>
  <c r="Z800" i="1"/>
  <c r="AA800" i="1" s="1"/>
  <c r="Z799" i="1"/>
  <c r="AA799" i="1" s="1"/>
  <c r="Z798" i="1"/>
  <c r="AA798" i="1" s="1"/>
  <c r="Z797" i="1"/>
  <c r="AA797" i="1" s="1"/>
  <c r="Z796" i="1"/>
  <c r="AA796" i="1" s="1"/>
  <c r="Z795" i="1"/>
  <c r="AA795" i="1" s="1"/>
  <c r="Z794" i="1"/>
  <c r="AA794" i="1" s="1"/>
  <c r="Z793" i="1"/>
  <c r="AA793" i="1" s="1"/>
  <c r="Z792" i="1"/>
  <c r="AA792" i="1" s="1"/>
  <c r="Z791" i="1"/>
  <c r="AA791" i="1" s="1"/>
  <c r="Z790" i="1"/>
  <c r="AA790" i="1" s="1"/>
  <c r="Z789" i="1"/>
  <c r="AA789" i="1" s="1"/>
  <c r="Z788" i="1"/>
  <c r="Z787" i="1"/>
  <c r="AA787" i="1" s="1"/>
  <c r="Z784" i="1"/>
  <c r="AA784" i="1" s="1"/>
  <c r="Z783" i="1"/>
  <c r="AA783" i="1" s="1"/>
  <c r="Z782" i="1"/>
  <c r="AA782" i="1" s="1"/>
  <c r="Z781" i="1"/>
  <c r="AA781" i="1" s="1"/>
  <c r="Z780" i="1"/>
  <c r="AA780" i="1" s="1"/>
  <c r="Z779" i="1"/>
  <c r="AA779" i="1" s="1"/>
  <c r="Z778" i="1"/>
  <c r="AA778" i="1" s="1"/>
  <c r="Z777" i="1"/>
  <c r="AA777" i="1" s="1"/>
  <c r="Z776" i="1"/>
  <c r="AA776" i="1" s="1"/>
  <c r="Z775" i="1"/>
  <c r="AA775" i="1" s="1"/>
  <c r="Z774" i="1"/>
  <c r="AA774" i="1" s="1"/>
  <c r="Z773" i="1"/>
  <c r="AA773" i="1" s="1"/>
  <c r="Z772" i="1"/>
  <c r="AA772" i="1" s="1"/>
  <c r="Z771" i="1"/>
  <c r="AA771" i="1" s="1"/>
  <c r="Z770" i="1"/>
  <c r="Z769" i="1"/>
  <c r="AA769" i="1" s="1"/>
  <c r="Z766" i="1"/>
  <c r="AA766" i="1" s="1"/>
  <c r="Z765" i="1"/>
  <c r="AA765" i="1" s="1"/>
  <c r="Z764" i="1"/>
  <c r="AA764" i="1" s="1"/>
  <c r="Z763" i="1"/>
  <c r="AA763" i="1" s="1"/>
  <c r="Z762" i="1"/>
  <c r="AA762" i="1" s="1"/>
  <c r="Z761" i="1"/>
  <c r="AA761" i="1" s="1"/>
  <c r="Z760" i="1"/>
  <c r="Z759" i="1"/>
  <c r="AA759" i="1" s="1"/>
  <c r="Z758" i="1"/>
  <c r="AA758" i="1" s="1"/>
  <c r="Z755" i="1"/>
  <c r="AA755" i="1" s="1"/>
  <c r="Z754" i="1"/>
  <c r="AA754" i="1" s="1"/>
  <c r="Z753" i="1"/>
  <c r="Z750" i="1"/>
  <c r="AA750" i="1" s="1"/>
  <c r="Z749" i="1"/>
  <c r="AA749" i="1" s="1"/>
  <c r="Z748" i="1"/>
  <c r="AA748" i="1" s="1"/>
  <c r="Z747" i="1"/>
  <c r="AA747" i="1" s="1"/>
  <c r="Z746" i="1"/>
  <c r="AA746" i="1" s="1"/>
  <c r="Z745" i="1"/>
  <c r="Z742" i="1"/>
  <c r="AA742" i="1" s="1"/>
  <c r="Z741" i="1"/>
  <c r="AA741" i="1" s="1"/>
  <c r="Z738" i="1"/>
  <c r="AA738" i="1" s="1"/>
  <c r="Z737" i="1"/>
  <c r="AA737" i="1" s="1"/>
  <c r="Z736" i="1"/>
  <c r="AA736" i="1" s="1"/>
  <c r="Z735" i="1"/>
  <c r="AA735" i="1" s="1"/>
  <c r="Z734" i="1"/>
  <c r="AA734" i="1" s="1"/>
  <c r="Z733" i="1"/>
  <c r="AA733" i="1" s="1"/>
  <c r="Z732" i="1"/>
  <c r="AA732" i="1" s="1"/>
  <c r="Z731" i="1"/>
  <c r="AA731" i="1" s="1"/>
  <c r="Z730" i="1"/>
  <c r="AA730" i="1" s="1"/>
  <c r="Z729" i="1"/>
  <c r="AA729" i="1" s="1"/>
  <c r="Z728" i="1"/>
  <c r="AA728" i="1" s="1"/>
  <c r="Z727" i="1"/>
  <c r="AA727" i="1" s="1"/>
  <c r="Z726" i="1"/>
  <c r="AA726" i="1" s="1"/>
  <c r="Z725" i="1"/>
  <c r="AA725" i="1" s="1"/>
  <c r="Z724" i="1"/>
  <c r="AA724" i="1" s="1"/>
  <c r="Z723" i="1"/>
  <c r="AA723" i="1" s="1"/>
  <c r="Z722" i="1"/>
  <c r="AA722" i="1" s="1"/>
  <c r="Z721" i="1"/>
  <c r="AA721" i="1" s="1"/>
  <c r="Z720" i="1"/>
  <c r="AA720" i="1" s="1"/>
  <c r="Z719" i="1"/>
  <c r="AA719" i="1" s="1"/>
  <c r="Z716" i="1"/>
  <c r="AA716" i="1" s="1"/>
  <c r="Z715" i="1"/>
  <c r="AA715" i="1" s="1"/>
  <c r="Z714" i="1"/>
  <c r="AA714" i="1" s="1"/>
  <c r="Z713" i="1"/>
  <c r="AA713" i="1" s="1"/>
  <c r="Z712" i="1"/>
  <c r="AA712" i="1" s="1"/>
  <c r="Z711" i="1"/>
  <c r="AA711" i="1" s="1"/>
  <c r="Z710" i="1"/>
  <c r="AA710" i="1" s="1"/>
  <c r="Z709" i="1"/>
  <c r="AA709" i="1" s="1"/>
  <c r="Z706" i="1"/>
  <c r="AA706" i="1" s="1"/>
  <c r="Z705" i="1"/>
  <c r="AA705" i="1" s="1"/>
  <c r="Z704" i="1"/>
  <c r="AA704" i="1" s="1"/>
  <c r="Z703" i="1"/>
  <c r="AA703" i="1" s="1"/>
  <c r="Z702" i="1"/>
  <c r="AA702" i="1" s="1"/>
  <c r="Z701" i="1"/>
  <c r="AA701" i="1" s="1"/>
  <c r="Z700" i="1"/>
  <c r="AA700" i="1" s="1"/>
  <c r="Z699" i="1"/>
  <c r="AA699" i="1" s="1"/>
  <c r="Z698" i="1"/>
  <c r="AA698" i="1" s="1"/>
  <c r="Z697" i="1"/>
  <c r="AA697" i="1" s="1"/>
  <c r="Z696" i="1"/>
  <c r="AA696" i="1" s="1"/>
  <c r="Z695" i="1"/>
  <c r="AA695" i="1" s="1"/>
  <c r="Z694" i="1"/>
  <c r="AA694" i="1" s="1"/>
  <c r="Z693" i="1"/>
  <c r="AA693" i="1" s="1"/>
  <c r="Z692" i="1"/>
  <c r="AA692" i="1" s="1"/>
  <c r="Z691" i="1"/>
  <c r="AA691" i="1" s="1"/>
  <c r="Z690" i="1"/>
  <c r="AA690" i="1" s="1"/>
  <c r="Z689" i="1"/>
  <c r="AA689" i="1" s="1"/>
  <c r="Z688" i="1"/>
  <c r="Z687" i="1"/>
  <c r="AA687" i="1" s="1"/>
  <c r="Z686" i="1"/>
  <c r="AA686" i="1" s="1"/>
  <c r="Z685" i="1"/>
  <c r="AA685" i="1" s="1"/>
  <c r="Z684" i="1"/>
  <c r="AA684" i="1" s="1"/>
  <c r="Z683" i="1"/>
  <c r="AA683" i="1" s="1"/>
  <c r="Z673" i="1"/>
  <c r="AA673" i="1" s="1"/>
  <c r="Z672" i="1"/>
  <c r="AA672" i="1" s="1"/>
  <c r="Z671" i="1"/>
  <c r="AA671" i="1" s="1"/>
  <c r="Z670" i="1"/>
  <c r="AA670" i="1" s="1"/>
  <c r="Z669" i="1"/>
  <c r="AA669" i="1" s="1"/>
  <c r="Z668" i="1"/>
  <c r="AA668" i="1" s="1"/>
  <c r="Z667" i="1"/>
  <c r="AA667" i="1" s="1"/>
  <c r="Z666" i="1"/>
  <c r="AA666" i="1" s="1"/>
  <c r="Z665" i="1"/>
  <c r="AA665" i="1" s="1"/>
  <c r="Z664" i="1"/>
  <c r="AA664" i="1" s="1"/>
  <c r="Z663" i="1"/>
  <c r="AA663" i="1" s="1"/>
  <c r="Z662" i="1"/>
  <c r="AA662" i="1" s="1"/>
  <c r="Z661" i="1"/>
  <c r="AA661" i="1" s="1"/>
  <c r="Z660" i="1"/>
  <c r="AA660" i="1" s="1"/>
  <c r="Z659" i="1"/>
  <c r="AA659" i="1" s="1"/>
  <c r="Z658" i="1"/>
  <c r="AA658" i="1" s="1"/>
  <c r="Z657" i="1"/>
  <c r="AA657" i="1" s="1"/>
  <c r="Z656" i="1"/>
  <c r="AA656" i="1" s="1"/>
  <c r="Z655" i="1"/>
  <c r="AA655" i="1" s="1"/>
  <c r="Z652" i="1"/>
  <c r="AA652" i="1" s="1"/>
  <c r="Z651" i="1"/>
  <c r="AA651" i="1" s="1"/>
  <c r="Z650" i="1"/>
  <c r="AA650" i="1" s="1"/>
  <c r="Z649" i="1"/>
  <c r="AA649" i="1" s="1"/>
  <c r="Z648" i="1"/>
  <c r="AA648" i="1" s="1"/>
  <c r="Z647" i="1"/>
  <c r="AA647" i="1" s="1"/>
  <c r="Z646" i="1"/>
  <c r="AA646" i="1" s="1"/>
  <c r="Z645" i="1"/>
  <c r="AA645" i="1" s="1"/>
  <c r="Z644" i="1"/>
  <c r="AA644" i="1" s="1"/>
  <c r="Z643" i="1"/>
  <c r="AA643" i="1" s="1"/>
  <c r="Z642" i="1"/>
  <c r="AA642" i="1" s="1"/>
  <c r="Z641" i="1"/>
  <c r="AA641" i="1" s="1"/>
  <c r="Z640" i="1"/>
  <c r="AA640" i="1" s="1"/>
  <c r="Z639" i="1"/>
  <c r="AA639" i="1" s="1"/>
  <c r="Z638" i="1"/>
  <c r="AA638" i="1" s="1"/>
  <c r="Z637" i="1"/>
  <c r="Z636" i="1"/>
  <c r="AA636" i="1" s="1"/>
  <c r="Z635" i="1"/>
  <c r="AA635" i="1" s="1"/>
  <c r="Z634" i="1"/>
  <c r="AA634" i="1" s="1"/>
  <c r="Z626" i="1"/>
  <c r="AA626" i="1" s="1"/>
  <c r="Z625" i="1"/>
  <c r="AA625" i="1" s="1"/>
  <c r="Z622" i="1"/>
  <c r="AA622" i="1" s="1"/>
  <c r="Z621" i="1"/>
  <c r="AA621" i="1" s="1"/>
  <c r="Z620" i="1"/>
  <c r="AA620" i="1" s="1"/>
  <c r="Z619" i="1"/>
  <c r="AA619" i="1" s="1"/>
  <c r="Z618" i="1"/>
  <c r="AA618" i="1" s="1"/>
  <c r="Z617" i="1"/>
  <c r="AA617" i="1" s="1"/>
  <c r="Z614" i="1"/>
  <c r="AA614" i="1" s="1"/>
  <c r="Z613" i="1"/>
  <c r="AA613" i="1" s="1"/>
  <c r="Z612" i="1"/>
  <c r="AA612" i="1" s="1"/>
  <c r="Z611" i="1"/>
  <c r="AA611" i="1" s="1"/>
  <c r="Z610" i="1"/>
  <c r="AA610" i="1" s="1"/>
  <c r="Z609" i="1"/>
  <c r="Z608" i="1"/>
  <c r="AA608" i="1" s="1"/>
  <c r="Z607" i="1"/>
  <c r="AA607" i="1" s="1"/>
  <c r="Z604" i="1"/>
  <c r="AA604" i="1" s="1"/>
  <c r="Z603" i="1"/>
  <c r="AA603" i="1" s="1"/>
  <c r="Z602" i="1"/>
  <c r="AA602" i="1" s="1"/>
  <c r="Z601" i="1"/>
  <c r="Z600" i="1"/>
  <c r="AA600" i="1" s="1"/>
  <c r="Z599" i="1"/>
  <c r="AA599" i="1" s="1"/>
  <c r="Z598" i="1"/>
  <c r="AA598" i="1" s="1"/>
  <c r="Z597" i="1"/>
  <c r="AA597" i="1" s="1"/>
  <c r="Z596" i="1"/>
  <c r="AA596" i="1" s="1"/>
  <c r="Z595" i="1"/>
  <c r="AA595" i="1" s="1"/>
  <c r="Z594" i="1"/>
  <c r="AA594" i="1" s="1"/>
  <c r="Z486" i="1"/>
  <c r="AA486" i="1" s="1"/>
  <c r="Z485" i="1"/>
  <c r="AA485" i="1" s="1"/>
  <c r="Z484" i="1"/>
  <c r="AA484" i="1" s="1"/>
  <c r="Z483" i="1"/>
  <c r="AA483" i="1" s="1"/>
  <c r="Z482" i="1"/>
  <c r="AA482" i="1" s="1"/>
  <c r="Z481" i="1"/>
  <c r="AA481" i="1" s="1"/>
  <c r="Z480" i="1"/>
  <c r="AA480" i="1" s="1"/>
  <c r="Z479" i="1"/>
  <c r="AA479" i="1" s="1"/>
  <c r="Z478" i="1"/>
  <c r="AA478" i="1" s="1"/>
  <c r="Z477" i="1"/>
  <c r="AA477" i="1" s="1"/>
  <c r="Z476" i="1"/>
  <c r="AA476" i="1" s="1"/>
  <c r="Z475" i="1"/>
  <c r="AA475" i="1" s="1"/>
  <c r="Z474" i="1"/>
  <c r="AA474" i="1" s="1"/>
  <c r="Z473" i="1"/>
  <c r="AA473" i="1" s="1"/>
  <c r="AA472" i="1"/>
  <c r="Z471" i="1"/>
  <c r="AA471" i="1" s="1"/>
  <c r="Z470" i="1"/>
  <c r="AA470" i="1" s="1"/>
  <c r="Z469" i="1"/>
  <c r="AA469" i="1" s="1"/>
  <c r="Z468" i="1"/>
  <c r="AA468" i="1" s="1"/>
  <c r="Z467" i="1"/>
  <c r="AA467" i="1" s="1"/>
  <c r="Z461" i="1"/>
  <c r="AA461" i="1" s="1"/>
  <c r="Z460" i="1"/>
  <c r="AA460" i="1" s="1"/>
  <c r="Z459" i="1"/>
  <c r="AA459" i="1" s="1"/>
  <c r="Z458" i="1"/>
  <c r="AA458" i="1" s="1"/>
  <c r="Z457" i="1"/>
  <c r="Z456" i="1"/>
  <c r="AA456" i="1" s="1"/>
  <c r="Z453" i="1"/>
  <c r="AA453" i="1" s="1"/>
  <c r="Z452" i="1"/>
  <c r="AA452" i="1" s="1"/>
  <c r="Z451" i="1"/>
  <c r="AA451" i="1" s="1"/>
  <c r="Z450" i="1"/>
  <c r="AA450" i="1" s="1"/>
  <c r="Z447" i="1"/>
  <c r="AA447" i="1" s="1"/>
  <c r="Z446" i="1"/>
  <c r="AA446" i="1" s="1"/>
  <c r="Z445" i="1"/>
  <c r="Z442" i="1"/>
  <c r="AA442" i="1" s="1"/>
  <c r="Z441" i="1"/>
  <c r="AA441" i="1" s="1"/>
  <c r="Z440" i="1"/>
  <c r="AA440" i="1" s="1"/>
  <c r="Z439" i="1"/>
  <c r="AA439" i="1" s="1"/>
  <c r="Z436" i="1"/>
  <c r="AA436" i="1" s="1"/>
  <c r="Z435" i="1"/>
  <c r="AA435" i="1" s="1"/>
  <c r="Z434" i="1"/>
  <c r="AA434" i="1" s="1"/>
  <c r="Z433" i="1"/>
  <c r="Z432" i="1"/>
  <c r="AA432" i="1" s="1"/>
  <c r="Z429" i="1"/>
  <c r="AA429" i="1" s="1"/>
  <c r="Z428" i="1"/>
  <c r="AA428" i="1" s="1"/>
  <c r="Z427" i="1"/>
  <c r="AA427" i="1" s="1"/>
  <c r="Z426" i="1"/>
  <c r="AA426" i="1" s="1"/>
  <c r="Z423" i="1"/>
  <c r="AA423" i="1" s="1"/>
  <c r="Z422" i="1"/>
  <c r="AA422" i="1" s="1"/>
  <c r="Z421" i="1"/>
  <c r="Z396" i="1"/>
  <c r="AA396" i="1" s="1"/>
  <c r="Z395" i="1"/>
  <c r="Z394" i="1"/>
  <c r="AA394" i="1" s="1"/>
  <c r="Z392" i="1"/>
  <c r="AA392" i="1" s="1"/>
  <c r="Z391" i="1"/>
  <c r="AA391" i="1" s="1"/>
  <c r="Z388" i="1"/>
  <c r="AA388" i="1" s="1"/>
  <c r="Z387" i="1"/>
  <c r="AA387" i="1" s="1"/>
  <c r="Z386" i="1"/>
  <c r="AA386" i="1" s="1"/>
  <c r="Z385" i="1"/>
  <c r="AA385" i="1" s="1"/>
  <c r="Z384" i="1"/>
  <c r="AA384" i="1" s="1"/>
  <c r="Z383" i="1"/>
  <c r="AA383" i="1" s="1"/>
  <c r="Z380" i="1"/>
  <c r="AA380" i="1" s="1"/>
  <c r="Z379" i="1"/>
  <c r="AA379" i="1" s="1"/>
  <c r="Z378" i="1"/>
  <c r="AA378" i="1" s="1"/>
  <c r="Z377" i="1"/>
  <c r="Z374" i="1"/>
  <c r="AA374" i="1" s="1"/>
  <c r="Z372" i="1"/>
  <c r="AA372" i="1" s="1"/>
  <c r="Z371" i="1"/>
  <c r="Z368" i="1"/>
  <c r="AA368" i="1" s="1"/>
  <c r="Z367" i="1"/>
  <c r="AA367" i="1" s="1"/>
  <c r="Z364" i="1"/>
  <c r="AA364" i="1" s="1"/>
  <c r="Z363" i="1"/>
  <c r="AA363" i="1" s="1"/>
  <c r="Z362" i="1"/>
  <c r="AA362" i="1" s="1"/>
  <c r="Z361" i="1"/>
  <c r="AA361" i="1" s="1"/>
  <c r="Z358" i="1"/>
  <c r="AA358" i="1" s="1"/>
  <c r="Z355" i="1"/>
  <c r="Z354" i="1"/>
  <c r="AA354" i="1" s="1"/>
  <c r="Z353" i="1"/>
  <c r="AA353" i="1" s="1"/>
  <c r="Z350" i="1"/>
  <c r="Z349" i="1"/>
  <c r="AA349" i="1" s="1"/>
  <c r="Z348" i="1"/>
  <c r="AA348" i="1" s="1"/>
  <c r="Z335" i="1"/>
  <c r="AA335" i="1" s="1"/>
  <c r="Z334" i="1"/>
  <c r="Z333" i="1"/>
  <c r="AA333" i="1" s="1"/>
  <c r="Z331" i="1"/>
  <c r="AA331" i="1" s="1"/>
  <c r="Z330" i="1"/>
  <c r="AA330" i="1" s="1"/>
  <c r="Z329" i="1"/>
  <c r="AA329" i="1" s="1"/>
  <c r="Z328" i="1"/>
  <c r="AA328" i="1" s="1"/>
  <c r="Z327" i="1"/>
  <c r="AA327" i="1" s="1"/>
  <c r="Z326" i="1"/>
  <c r="AA326" i="1" s="1"/>
  <c r="Z323" i="1"/>
  <c r="AA323" i="1" s="1"/>
  <c r="Z322" i="1"/>
  <c r="AA322" i="1" s="1"/>
  <c r="Z321" i="1"/>
  <c r="Z320" i="1"/>
  <c r="AA320" i="1" s="1"/>
  <c r="Z319" i="1"/>
  <c r="AA319" i="1" s="1"/>
  <c r="Z318" i="1"/>
  <c r="AA318" i="1" s="1"/>
  <c r="Z317" i="1"/>
  <c r="AA317" i="1" s="1"/>
  <c r="Z316" i="1"/>
  <c r="AA316" i="1" s="1"/>
  <c r="Z313" i="1"/>
  <c r="AA313" i="1" s="1"/>
  <c r="Z312" i="1"/>
  <c r="AA312" i="1" s="1"/>
  <c r="Z311" i="1"/>
  <c r="AA311" i="1" s="1"/>
  <c r="Z310" i="1"/>
  <c r="AA310" i="1" s="1"/>
  <c r="Z309" i="1"/>
  <c r="AA309" i="1" s="1"/>
  <c r="Z308" i="1"/>
  <c r="AA308" i="1" s="1"/>
  <c r="Z307" i="1"/>
  <c r="AA307" i="1" s="1"/>
  <c r="Z306" i="1"/>
  <c r="AA306" i="1" s="1"/>
  <c r="Z305" i="1"/>
  <c r="AA305" i="1" s="1"/>
  <c r="Z304" i="1"/>
  <c r="AA304" i="1" s="1"/>
  <c r="Z290" i="1"/>
  <c r="Z288" i="1" s="1"/>
  <c r="AA288" i="1" s="1"/>
  <c r="Z287" i="1"/>
  <c r="Z285" i="1" s="1"/>
  <c r="AA285" i="1" s="1"/>
  <c r="Z284" i="1"/>
  <c r="Z283" i="1" s="1"/>
  <c r="AA283" i="1" s="1"/>
  <c r="Z281" i="1"/>
  <c r="Z280" i="1"/>
  <c r="AA280" i="1" s="1"/>
  <c r="Z279" i="1"/>
  <c r="Z278" i="1"/>
  <c r="AA278" i="1" s="1"/>
  <c r="Z275" i="1"/>
  <c r="Z274" i="1"/>
  <c r="AA274" i="1" s="1"/>
  <c r="Z273" i="1"/>
  <c r="Z270" i="1"/>
  <c r="Z269" i="1"/>
  <c r="AA269" i="1" s="1"/>
  <c r="Z268" i="1"/>
  <c r="AA268" i="1" s="1"/>
  <c r="Z263" i="1"/>
  <c r="Z262" i="1"/>
  <c r="AA262" i="1" s="1"/>
  <c r="Z261" i="1"/>
  <c r="AA261" i="1" s="1"/>
  <c r="Z260" i="1"/>
  <c r="AA260" i="1" s="1"/>
  <c r="Z256" i="1"/>
  <c r="Z255" i="1"/>
  <c r="AA255" i="1" s="1"/>
  <c r="Z250" i="1"/>
  <c r="AA250" i="1" s="1"/>
  <c r="Z249" i="1"/>
  <c r="Z248" i="1"/>
  <c r="AA248" i="1" s="1"/>
  <c r="Z247" i="1"/>
  <c r="Z242" i="1"/>
  <c r="AA242" i="1" s="1"/>
  <c r="Z241" i="1"/>
  <c r="AA241" i="1" s="1"/>
  <c r="Z240" i="1"/>
  <c r="Z239" i="1"/>
  <c r="AA239" i="1" s="1"/>
  <c r="Z234" i="1"/>
  <c r="AA234" i="1" s="1"/>
  <c r="Z227" i="1"/>
  <c r="AA227" i="1" s="1"/>
  <c r="Z226" i="1"/>
  <c r="AA226" i="1" s="1"/>
  <c r="Z223" i="1"/>
  <c r="Z221" i="1" s="1"/>
  <c r="AA221" i="1" s="1"/>
  <c r="Z220" i="1"/>
  <c r="Z219" i="1" s="1"/>
  <c r="AA219" i="1" s="1"/>
  <c r="Z217" i="1"/>
  <c r="AA217" i="1" s="1"/>
  <c r="Z216" i="1"/>
  <c r="Z215" i="1"/>
  <c r="AA215" i="1" s="1"/>
  <c r="Z214" i="1"/>
  <c r="AA214" i="1" s="1"/>
  <c r="Z213" i="1"/>
  <c r="AA213" i="1" s="1"/>
  <c r="Z210" i="1"/>
  <c r="AA210" i="1" s="1"/>
  <c r="Z209" i="1"/>
  <c r="AA209" i="1" s="1"/>
  <c r="Z208" i="1"/>
  <c r="AA208" i="1" s="1"/>
  <c r="Z207" i="1"/>
  <c r="AA207" i="1" s="1"/>
  <c r="Z206" i="1"/>
  <c r="Z203" i="1"/>
  <c r="Z202" i="1"/>
  <c r="AA202" i="1" s="1"/>
  <c r="Z201" i="1"/>
  <c r="AA201" i="1" s="1"/>
  <c r="Z200" i="1"/>
  <c r="AA200" i="1" s="1"/>
  <c r="Z199" i="1"/>
  <c r="AA199" i="1" s="1"/>
  <c r="Z198" i="1"/>
  <c r="AA198" i="1" s="1"/>
  <c r="Z197" i="1"/>
  <c r="AA197" i="1" s="1"/>
  <c r="Z196" i="1"/>
  <c r="AA196" i="1" s="1"/>
  <c r="Z193" i="1"/>
  <c r="AA193" i="1" s="1"/>
  <c r="Z192" i="1"/>
  <c r="AA192" i="1" s="1"/>
  <c r="Z191" i="1"/>
  <c r="AA191" i="1" s="1"/>
  <c r="Z190" i="1"/>
  <c r="AA190" i="1" s="1"/>
  <c r="Z189" i="1"/>
  <c r="AA189" i="1" s="1"/>
  <c r="Z188" i="1"/>
  <c r="AA188" i="1" s="1"/>
  <c r="Z187" i="1"/>
  <c r="AA187" i="1" s="1"/>
  <c r="Z186" i="1"/>
  <c r="AA186" i="1" s="1"/>
  <c r="Z183" i="1"/>
  <c r="AA183" i="1" s="1"/>
  <c r="Z182" i="1"/>
  <c r="Z181" i="1"/>
  <c r="AA181" i="1" s="1"/>
  <c r="Z180" i="1"/>
  <c r="AA180" i="1" s="1"/>
  <c r="Z179" i="1"/>
  <c r="AA179" i="1" s="1"/>
  <c r="Z176" i="1"/>
  <c r="AA176" i="1" s="1"/>
  <c r="Z175" i="1"/>
  <c r="AA175" i="1" s="1"/>
  <c r="Z174" i="1"/>
  <c r="AA174" i="1" s="1"/>
  <c r="Z173" i="1"/>
  <c r="AA173" i="1" s="1"/>
  <c r="Z172" i="1"/>
  <c r="Z169" i="1"/>
  <c r="AA169" i="1" s="1"/>
  <c r="Z168" i="1"/>
  <c r="AA168" i="1" s="1"/>
  <c r="Z167" i="1"/>
  <c r="AA167" i="1" s="1"/>
  <c r="Z166" i="1"/>
  <c r="AA166" i="1" s="1"/>
  <c r="Z165" i="1"/>
  <c r="Z164" i="1"/>
  <c r="AA164" i="1" s="1"/>
  <c r="Z163" i="1"/>
  <c r="AA163" i="1" s="1"/>
  <c r="Z162" i="1"/>
  <c r="AA162" i="1" s="1"/>
  <c r="Z161" i="1"/>
  <c r="AA161" i="1" s="1"/>
  <c r="Z160" i="1"/>
  <c r="AA160" i="1" s="1"/>
  <c r="Z159" i="1"/>
  <c r="AA159" i="1" s="1"/>
  <c r="Z155" i="1"/>
  <c r="AA155" i="1" s="1"/>
  <c r="Z154" i="1"/>
  <c r="AA154" i="1" s="1"/>
  <c r="Z151" i="1"/>
  <c r="AA151" i="1" s="1"/>
  <c r="Z150" i="1"/>
  <c r="AA150" i="1" s="1"/>
  <c r="Z149" i="1"/>
  <c r="AA149" i="1" s="1"/>
  <c r="Z79" i="1"/>
  <c r="AA79" i="1" s="1"/>
  <c r="Z148" i="1"/>
  <c r="AA148" i="1" s="1"/>
  <c r="Z147" i="1"/>
  <c r="AA147" i="1" s="1"/>
  <c r="Z146" i="1"/>
  <c r="AA146" i="1" s="1"/>
  <c r="Z143" i="1"/>
  <c r="AA143" i="1" s="1"/>
  <c r="Z142" i="1"/>
  <c r="AA142" i="1" s="1"/>
  <c r="Z141" i="1"/>
  <c r="AA141" i="1" s="1"/>
  <c r="Z140" i="1"/>
  <c r="Z139" i="1"/>
  <c r="AA139" i="1" s="1"/>
  <c r="Z138" i="1"/>
  <c r="Z135" i="1"/>
  <c r="AA135" i="1" s="1"/>
  <c r="Z134" i="1"/>
  <c r="AA134" i="1" s="1"/>
  <c r="Z133" i="1"/>
  <c r="AA133" i="1" s="1"/>
  <c r="Z130" i="1"/>
  <c r="AA130" i="1" s="1"/>
  <c r="Z129" i="1"/>
  <c r="AA129" i="1" s="1"/>
  <c r="Z128" i="1"/>
  <c r="AA128" i="1" s="1"/>
  <c r="Z127" i="1"/>
  <c r="AA127" i="1" s="1"/>
  <c r="Z126" i="1"/>
  <c r="AA126" i="1" s="1"/>
  <c r="Z125" i="1"/>
  <c r="AA125" i="1" s="1"/>
  <c r="Z124" i="1"/>
  <c r="AA124" i="1" s="1"/>
  <c r="Z123" i="1"/>
  <c r="AA123" i="1" s="1"/>
  <c r="Z122" i="1"/>
  <c r="AA122" i="1" s="1"/>
  <c r="Z121" i="1"/>
  <c r="AA121" i="1" s="1"/>
  <c r="Z120" i="1"/>
  <c r="AA120" i="1" s="1"/>
  <c r="Z119" i="1"/>
  <c r="AA119" i="1" s="1"/>
  <c r="Z118" i="1"/>
  <c r="AA118" i="1" s="1"/>
  <c r="Z117" i="1"/>
  <c r="AA117" i="1" s="1"/>
  <c r="Z116" i="1"/>
  <c r="AA116" i="1" s="1"/>
  <c r="Z115" i="1"/>
  <c r="AA115" i="1" s="1"/>
  <c r="Z114" i="1"/>
  <c r="AA114" i="1" s="1"/>
  <c r="Z113" i="1"/>
  <c r="AA113" i="1" s="1"/>
  <c r="Z112" i="1"/>
  <c r="AA112" i="1" s="1"/>
  <c r="Z108" i="1"/>
  <c r="AA108" i="1" s="1"/>
  <c r="Z107" i="1"/>
  <c r="AA107" i="1" s="1"/>
  <c r="Z106" i="1"/>
  <c r="AA106" i="1" s="1"/>
  <c r="Z105" i="1"/>
  <c r="AA105" i="1" s="1"/>
  <c r="Z104" i="1"/>
  <c r="AA104" i="1" s="1"/>
  <c r="Z103" i="1"/>
  <c r="AA103" i="1" s="1"/>
  <c r="Z100" i="1"/>
  <c r="AA100" i="1" s="1"/>
  <c r="Z99" i="1"/>
  <c r="AA99" i="1" s="1"/>
  <c r="Z98" i="1"/>
  <c r="AA98" i="1" s="1"/>
  <c r="Z97" i="1"/>
  <c r="AA97" i="1" s="1"/>
  <c r="Z96" i="1"/>
  <c r="AA96" i="1" s="1"/>
  <c r="Z95" i="1"/>
  <c r="AA95" i="1" s="1"/>
  <c r="Z94" i="1"/>
  <c r="AA94" i="1" s="1"/>
  <c r="Z93" i="1"/>
  <c r="AA93" i="1" s="1"/>
  <c r="Z53" i="1"/>
  <c r="AA53" i="1" s="1"/>
  <c r="Z52" i="1"/>
  <c r="AA52" i="1" s="1"/>
  <c r="Z51" i="1"/>
  <c r="AA51" i="1" s="1"/>
  <c r="Z50" i="1"/>
  <c r="AA50" i="1" s="1"/>
  <c r="Z49" i="1"/>
  <c r="AA49" i="1" s="1"/>
  <c r="Z48" i="1"/>
  <c r="AA48" i="1" s="1"/>
  <c r="Z47" i="1"/>
  <c r="AA47" i="1" s="1"/>
  <c r="Z46" i="1"/>
  <c r="AA46" i="1" s="1"/>
  <c r="Z45" i="1"/>
  <c r="AA45" i="1" s="1"/>
  <c r="Z44" i="1"/>
  <c r="AA44" i="1" s="1"/>
  <c r="Z43" i="1"/>
  <c r="AA43" i="1" s="1"/>
  <c r="Z40" i="1"/>
  <c r="AA40" i="1" s="1"/>
  <c r="Z39" i="1"/>
  <c r="AA39" i="1" s="1"/>
  <c r="Z38" i="1"/>
  <c r="AA38" i="1" s="1"/>
  <c r="Z37" i="1"/>
  <c r="AA37" i="1" s="1"/>
  <c r="Z36" i="1"/>
  <c r="AA36" i="1" s="1"/>
  <c r="Z35" i="1"/>
  <c r="Z34" i="1"/>
  <c r="AA34" i="1" s="1"/>
  <c r="Z33" i="1"/>
  <c r="AA33" i="1" s="1"/>
  <c r="Z30" i="1"/>
  <c r="Z29" i="1"/>
  <c r="AA29" i="1" s="1"/>
  <c r="Z28" i="1"/>
  <c r="AA28" i="1" s="1"/>
  <c r="Z27" i="1"/>
  <c r="AA27" i="1" s="1"/>
  <c r="Z24" i="1"/>
  <c r="AA24" i="1" s="1"/>
  <c r="Z21" i="1"/>
  <c r="Z20" i="1" s="1"/>
  <c r="AA20" i="1" s="1"/>
  <c r="Z18" i="1"/>
  <c r="AA18" i="1" s="1"/>
  <c r="Z17" i="1"/>
  <c r="AA17" i="1" s="1"/>
  <c r="Z16" i="1"/>
  <c r="AA16" i="1" s="1"/>
  <c r="Z15" i="1"/>
  <c r="AA15" i="1" s="1"/>
  <c r="Z14" i="1"/>
  <c r="AA14" i="1" s="1"/>
  <c r="Z13" i="1"/>
  <c r="AA13" i="1" s="1"/>
  <c r="Z12" i="1"/>
  <c r="AA12" i="1" s="1"/>
  <c r="Z11" i="1"/>
  <c r="AA11" i="1" s="1"/>
  <c r="AA1391" i="1"/>
  <c r="AA1390" i="1"/>
  <c r="AA1389" i="1"/>
  <c r="AA1388" i="1"/>
  <c r="AA1387" i="1"/>
  <c r="AA1386" i="1"/>
  <c r="AA1385" i="1"/>
  <c r="AA1384" i="1"/>
  <c r="AA1383" i="1"/>
  <c r="AA1382" i="1"/>
  <c r="AA1381" i="1"/>
  <c r="AA1358" i="1"/>
  <c r="Z1394" i="1"/>
  <c r="AA1394" i="1" s="1"/>
  <c r="AA1302" i="1"/>
  <c r="AA1304" i="1"/>
  <c r="AA1306" i="1"/>
  <c r="AA1318" i="1"/>
  <c r="AA1332" i="1"/>
  <c r="AA1333" i="1"/>
  <c r="AA1334" i="1"/>
  <c r="AA1346" i="1"/>
  <c r="AA1347" i="1"/>
  <c r="AA1350" i="1"/>
  <c r="Z1289" i="1"/>
  <c r="AA1289" i="1" s="1"/>
  <c r="Z1288" i="1"/>
  <c r="AA1288" i="1" s="1"/>
  <c r="Z1401" i="1"/>
  <c r="AA1401" i="1" s="1"/>
  <c r="Z1398" i="1"/>
  <c r="AA1398" i="1" s="1"/>
  <c r="Z1395" i="1"/>
  <c r="AA1395" i="1" s="1"/>
  <c r="Z678" i="1"/>
  <c r="AA678" i="1" s="1"/>
  <c r="AA1284" i="1"/>
  <c r="Z300" i="1"/>
  <c r="Z301" i="1"/>
  <c r="AA301" i="1" s="1"/>
  <c r="Z345" i="1"/>
  <c r="AA345" i="1" s="1"/>
  <c r="Z344" i="1"/>
  <c r="AA344" i="1" s="1"/>
  <c r="Z343" i="1"/>
  <c r="AA343" i="1" s="1"/>
  <c r="Z340" i="1"/>
  <c r="AA340" i="1" s="1"/>
  <c r="Z339" i="1"/>
  <c r="Z338" i="1"/>
  <c r="AA338" i="1" s="1"/>
  <c r="O2" i="1"/>
  <c r="J95" i="10"/>
  <c r="Z591" i="1" s="1"/>
  <c r="AA591" i="1" s="1"/>
  <c r="J92" i="10"/>
  <c r="Z547" i="1" s="1"/>
  <c r="AA547" i="1" s="1"/>
  <c r="Z1109" i="1"/>
  <c r="AA1109" i="1" s="1"/>
  <c r="Z1108" i="1"/>
  <c r="AA1108" i="1" s="1"/>
  <c r="Z1107" i="1"/>
  <c r="Z1104" i="1"/>
  <c r="AA1104" i="1" s="1"/>
  <c r="Z1103" i="1"/>
  <c r="AA1103" i="1" s="1"/>
  <c r="Z1102" i="1"/>
  <c r="AA1102" i="1" s="1"/>
  <c r="Z1101" i="1"/>
  <c r="AA1101" i="1" s="1"/>
  <c r="Z1098" i="1"/>
  <c r="AA1098" i="1" s="1"/>
  <c r="Z1097" i="1"/>
  <c r="AA1097" i="1" s="1"/>
  <c r="Z1096" i="1"/>
  <c r="AA1096" i="1" s="1"/>
  <c r="Z1095" i="1"/>
  <c r="AA1095" i="1" s="1"/>
  <c r="Z1094" i="1"/>
  <c r="AA1094" i="1" s="1"/>
  <c r="Z1093" i="1"/>
  <c r="AA1093" i="1" s="1"/>
  <c r="Z1090" i="1"/>
  <c r="AA1090" i="1" s="1"/>
  <c r="Z1089" i="1"/>
  <c r="AA1089" i="1" s="1"/>
  <c r="Z1086" i="1"/>
  <c r="AA1086" i="1" s="1"/>
  <c r="Z1085" i="1"/>
  <c r="AA1085" i="1" s="1"/>
  <c r="Z1084" i="1"/>
  <c r="AA1084" i="1" s="1"/>
  <c r="Z1081" i="1"/>
  <c r="AA1081" i="1" s="1"/>
  <c r="Z1080" i="1"/>
  <c r="AA1080" i="1" s="1"/>
  <c r="Z1079" i="1"/>
  <c r="AA1079" i="1" s="1"/>
  <c r="Z1078" i="1"/>
  <c r="AA1078" i="1" s="1"/>
  <c r="Z1077" i="1"/>
  <c r="AA1077" i="1" s="1"/>
  <c r="Z1076" i="1"/>
  <c r="AA1076" i="1" s="1"/>
  <c r="Z1075" i="1"/>
  <c r="AA1075" i="1" s="1"/>
  <c r="Z1074" i="1"/>
  <c r="AA1074" i="1" s="1"/>
  <c r="Z1073" i="1"/>
  <c r="AA1073" i="1" s="1"/>
  <c r="Z1072" i="1"/>
  <c r="AA1072" i="1" s="1"/>
  <c r="Z1069" i="1"/>
  <c r="AA1069" i="1" s="1"/>
  <c r="Z1068" i="1"/>
  <c r="AA1068" i="1" s="1"/>
  <c r="Z1067" i="1"/>
  <c r="AA1067" i="1" s="1"/>
  <c r="Z1064" i="1"/>
  <c r="AA1064" i="1" s="1"/>
  <c r="Z1063" i="1"/>
  <c r="AA1063" i="1" s="1"/>
  <c r="Z1060" i="1"/>
  <c r="AA1060" i="1" s="1"/>
  <c r="Z1059" i="1"/>
  <c r="AA1059" i="1" s="1"/>
  <c r="Z1056" i="1"/>
  <c r="AA1056" i="1" s="1"/>
  <c r="Z1055" i="1"/>
  <c r="AA1055" i="1" s="1"/>
  <c r="Z1052" i="1"/>
  <c r="AA1052" i="1" s="1"/>
  <c r="Z1051" i="1"/>
  <c r="AA1051" i="1" s="1"/>
  <c r="Z1048" i="1"/>
  <c r="AA1048" i="1" s="1"/>
  <c r="Z1047" i="1"/>
  <c r="AA1047" i="1" s="1"/>
  <c r="Z1046" i="1"/>
  <c r="AA1046" i="1" s="1"/>
  <c r="Z1045" i="1"/>
  <c r="AA1045" i="1" s="1"/>
  <c r="Z1044" i="1"/>
  <c r="AA1044" i="1" s="1"/>
  <c r="Z1043" i="1"/>
  <c r="AA1043" i="1" s="1"/>
  <c r="Z1040" i="1"/>
  <c r="AA1040" i="1" s="1"/>
  <c r="Z1039" i="1"/>
  <c r="AA1039" i="1" s="1"/>
  <c r="Z1038" i="1"/>
  <c r="AA1038" i="1" s="1"/>
  <c r="Z1037" i="1"/>
  <c r="AA1037" i="1" s="1"/>
  <c r="Z1034" i="1"/>
  <c r="AA1034" i="1" s="1"/>
  <c r="Z1033" i="1"/>
  <c r="AA1033" i="1" s="1"/>
  <c r="Z1032" i="1"/>
  <c r="AA1032" i="1" s="1"/>
  <c r="Z1031" i="1"/>
  <c r="AA1031" i="1" s="1"/>
  <c r="Z1030" i="1"/>
  <c r="AA1030" i="1" s="1"/>
  <c r="Z1029" i="1"/>
  <c r="AA1029" i="1" s="1"/>
  <c r="Z1028" i="1"/>
  <c r="AA1028" i="1" s="1"/>
  <c r="Z1027" i="1"/>
  <c r="Z971" i="1"/>
  <c r="AA971" i="1" s="1"/>
  <c r="Z962" i="1"/>
  <c r="AA962" i="1" s="1"/>
  <c r="Z961" i="1"/>
  <c r="AA961" i="1" s="1"/>
  <c r="Z960" i="1"/>
  <c r="AA960" i="1" s="1"/>
  <c r="Z959" i="1"/>
  <c r="AA959" i="1" s="1"/>
  <c r="Z958" i="1"/>
  <c r="AA958" i="1" s="1"/>
  <c r="Z1239" i="1"/>
  <c r="AA1239" i="1" s="1"/>
  <c r="Z1238" i="1"/>
  <c r="AA1238" i="1" s="1"/>
  <c r="Z1237" i="1"/>
  <c r="AA1237" i="1" s="1"/>
  <c r="Z1236" i="1"/>
  <c r="AA1236" i="1" s="1"/>
  <c r="Z1235" i="1"/>
  <c r="AA1235" i="1" s="1"/>
  <c r="Z1234" i="1"/>
  <c r="AA1234" i="1" s="1"/>
  <c r="Z1233" i="1"/>
  <c r="AA1233" i="1" s="1"/>
  <c r="Z1232" i="1"/>
  <c r="Z1230" i="1" s="1"/>
  <c r="AA1230" i="1" s="1"/>
  <c r="Z680" i="1"/>
  <c r="AA680" i="1" s="1"/>
  <c r="Z679" i="1"/>
  <c r="AA679" i="1" s="1"/>
  <c r="Z677" i="1"/>
  <c r="AA677" i="1" s="1"/>
  <c r="Z676" i="1"/>
  <c r="AA676" i="1" s="1"/>
  <c r="AA402" i="1"/>
  <c r="AA409" i="1"/>
  <c r="AA401" i="1"/>
  <c r="AA377" i="1"/>
  <c r="K416" i="1"/>
  <c r="K415" i="1"/>
  <c r="K414" i="1"/>
  <c r="K413" i="1"/>
  <c r="K410" i="1"/>
  <c r="K408" i="1"/>
  <c r="K406" i="1"/>
  <c r="K404" i="1"/>
  <c r="K402" i="1"/>
  <c r="K400" i="1"/>
  <c r="AA247" i="1"/>
  <c r="Z297" i="1"/>
  <c r="AA297" i="1" s="1"/>
  <c r="Z296" i="1"/>
  <c r="Z293" i="1"/>
  <c r="Z291" i="1" s="1"/>
  <c r="AA291" i="1" s="1"/>
  <c r="AE8" i="10"/>
  <c r="Z1403" i="1" l="1"/>
  <c r="AA1403" i="1" s="1"/>
  <c r="Z292" i="1"/>
  <c r="AA292" i="1" s="1"/>
  <c r="AA300" i="1"/>
  <c r="Z298" i="1" s="1"/>
  <c r="AA298" i="1" s="1"/>
  <c r="Z89" i="1"/>
  <c r="AA89" i="1" s="1"/>
  <c r="Z88" i="1"/>
  <c r="AA88" i="1" s="1"/>
  <c r="AA293" i="1"/>
  <c r="Z357" i="1"/>
  <c r="AA357" i="1" s="1"/>
  <c r="AA290" i="1"/>
  <c r="AA223" i="1"/>
  <c r="AA976" i="1"/>
  <c r="Z973" i="1" s="1"/>
  <c r="AA973" i="1" s="1"/>
  <c r="Z346" i="1"/>
  <c r="AA346" i="1" s="1"/>
  <c r="AA284" i="1"/>
  <c r="Z420" i="1"/>
  <c r="AA420" i="1" s="1"/>
  <c r="Z22" i="1"/>
  <c r="AA22" i="1" s="1"/>
  <c r="Z23" i="1"/>
  <c r="AA23" i="1" s="1"/>
  <c r="Z19" i="1"/>
  <c r="AA19" i="1" s="1"/>
  <c r="Z352" i="1"/>
  <c r="AA352" i="1" s="1"/>
  <c r="Z286" i="1"/>
  <c r="AA286" i="1" s="1"/>
  <c r="Z282" i="1"/>
  <c r="AA282" i="1" s="1"/>
  <c r="Z132" i="1"/>
  <c r="AA132" i="1" s="1"/>
  <c r="Z131" i="1"/>
  <c r="AA131" i="1" s="1"/>
  <c r="AA287" i="1"/>
  <c r="AA350" i="1"/>
  <c r="Z347" i="1"/>
  <c r="AA347" i="1" s="1"/>
  <c r="Z337" i="1"/>
  <c r="AA337" i="1" s="1"/>
  <c r="Z25" i="1"/>
  <c r="AA25" i="1" s="1"/>
  <c r="Z26" i="1"/>
  <c r="AA26" i="1" s="1"/>
  <c r="Z431" i="1"/>
  <c r="AA431" i="1" s="1"/>
  <c r="Z289" i="1"/>
  <c r="AA289" i="1" s="1"/>
  <c r="Z218" i="1"/>
  <c r="AA218" i="1" s="1"/>
  <c r="Z1241" i="1"/>
  <c r="AA1241" i="1" s="1"/>
  <c r="AA30" i="1"/>
  <c r="Z356" i="1"/>
  <c r="AA356" i="1" s="1"/>
  <c r="AA413" i="1"/>
  <c r="Z412" i="1" s="1"/>
  <c r="AA412" i="1" s="1"/>
  <c r="Z295" i="1"/>
  <c r="AA295" i="1" s="1"/>
  <c r="Z425" i="1"/>
  <c r="AA425" i="1" s="1"/>
  <c r="Z430" i="1"/>
  <c r="AA430" i="1" s="1"/>
  <c r="Z444" i="1"/>
  <c r="AA444" i="1" s="1"/>
  <c r="Z454" i="1"/>
  <c r="AA454" i="1" s="1"/>
  <c r="Z743" i="1"/>
  <c r="AA743" i="1" s="1"/>
  <c r="Z977" i="1"/>
  <c r="AA977" i="1" s="1"/>
  <c r="Z1182" i="1"/>
  <c r="AA1182" i="1" s="1"/>
  <c r="Z978" i="1"/>
  <c r="AA978" i="1" s="1"/>
  <c r="Z989" i="1"/>
  <c r="AA989" i="1" s="1"/>
  <c r="Z1402" i="1"/>
  <c r="AA1402" i="1" s="1"/>
  <c r="Z739" i="1"/>
  <c r="AA739" i="1" s="1"/>
  <c r="AA339" i="1"/>
  <c r="Z740" i="1"/>
  <c r="AA740" i="1" s="1"/>
  <c r="AA745" i="1"/>
  <c r="AA400" i="1"/>
  <c r="AA433" i="1"/>
  <c r="Z455" i="1"/>
  <c r="AA455" i="1" s="1"/>
  <c r="Z359" i="1"/>
  <c r="AA359" i="1" s="1"/>
  <c r="Z443" i="1"/>
  <c r="AA443" i="1" s="1"/>
  <c r="Z376" i="1"/>
  <c r="AA376" i="1" s="1"/>
  <c r="Z375" i="1"/>
  <c r="AA375" i="1" s="1"/>
  <c r="Z751" i="1"/>
  <c r="AA751" i="1" s="1"/>
  <c r="AA457" i="1"/>
  <c r="AA445" i="1"/>
  <c r="Z419" i="1"/>
  <c r="AA419" i="1" s="1"/>
  <c r="Z1231" i="1"/>
  <c r="AA1231" i="1" s="1"/>
  <c r="Z1225" i="1"/>
  <c r="AA1225" i="1" s="1"/>
  <c r="Z315" i="1"/>
  <c r="AA315" i="1" s="1"/>
  <c r="Z246" i="1"/>
  <c r="AA246" i="1" s="1"/>
  <c r="AA1232" i="1"/>
  <c r="Z1057" i="1"/>
  <c r="AA1057" i="1" s="1"/>
  <c r="Z1002" i="1"/>
  <c r="AA1002" i="1" s="1"/>
  <c r="Z1405" i="1"/>
  <c r="AA1405" i="1" s="1"/>
  <c r="Z1406" i="1"/>
  <c r="AA1406" i="1" s="1"/>
  <c r="Z222" i="1"/>
  <c r="AA222" i="1" s="1"/>
  <c r="AA249" i="1"/>
  <c r="Z342" i="1"/>
  <c r="AA342" i="1" s="1"/>
  <c r="Z341" i="1"/>
  <c r="AA341" i="1" s="1"/>
  <c r="AA753" i="1"/>
  <c r="AA21" i="1"/>
  <c r="Z438" i="1"/>
  <c r="AA438" i="1" s="1"/>
  <c r="Z245" i="1"/>
  <c r="AA245" i="1" s="1"/>
  <c r="AA355" i="1"/>
  <c r="Z424" i="1"/>
  <c r="AA424" i="1" s="1"/>
  <c r="AA421" i="1"/>
  <c r="Z449" i="1"/>
  <c r="AA449" i="1" s="1"/>
  <c r="Z752" i="1"/>
  <c r="AA752" i="1" s="1"/>
  <c r="Z1019" i="1"/>
  <c r="AA1019" i="1" s="1"/>
  <c r="AA395" i="1"/>
  <c r="Z390" i="1" s="1"/>
  <c r="AA390" i="1" s="1"/>
  <c r="Z1240" i="1"/>
  <c r="AA1240" i="1" s="1"/>
  <c r="Z448" i="1"/>
  <c r="AA448" i="1" s="1"/>
  <c r="Z351" i="1"/>
  <c r="AA351" i="1" s="1"/>
  <c r="Z437" i="1"/>
  <c r="AA437" i="1" s="1"/>
  <c r="AA371" i="1"/>
  <c r="Z370" i="1" s="1"/>
  <c r="AA370" i="1" s="1"/>
  <c r="AA296" i="1"/>
  <c r="Z294" i="1"/>
  <c r="AA294" i="1" s="1"/>
  <c r="Z360" i="1"/>
  <c r="AA360" i="1" s="1"/>
  <c r="AA405" i="1"/>
  <c r="Z1020" i="1"/>
  <c r="AA1020" i="1" s="1"/>
  <c r="Z744" i="1"/>
  <c r="AA744" i="1" s="1"/>
  <c r="Z336" i="1"/>
  <c r="AA336" i="1" s="1"/>
  <c r="Z675" i="1"/>
  <c r="AA675" i="1" s="1"/>
  <c r="Z1083" i="1"/>
  <c r="AA1083" i="1" s="1"/>
  <c r="Z1082" i="1"/>
  <c r="AA1082" i="1" s="1"/>
  <c r="AA220" i="1"/>
  <c r="Z233" i="1"/>
  <c r="AA233" i="1" s="1"/>
  <c r="Z259" i="1"/>
  <c r="AA259" i="1" s="1"/>
  <c r="Z314" i="1"/>
  <c r="AA314" i="1" s="1"/>
  <c r="Z581" i="1"/>
  <c r="AA581" i="1" s="1"/>
  <c r="Z559" i="1"/>
  <c r="AA559" i="1" s="1"/>
  <c r="Z277" i="1"/>
  <c r="AA277" i="1" s="1"/>
  <c r="Z551" i="1"/>
  <c r="AA551" i="1" s="1"/>
  <c r="Z548" i="1"/>
  <c r="AA548" i="1" s="1"/>
  <c r="Z565" i="1"/>
  <c r="AA565" i="1" s="1"/>
  <c r="Z556" i="1"/>
  <c r="AA556" i="1" s="1"/>
  <c r="Z574" i="1"/>
  <c r="AA574" i="1" s="1"/>
  <c r="Z586" i="1"/>
  <c r="AA586" i="1" s="1"/>
  <c r="Z580" i="1"/>
  <c r="AA580" i="1" s="1"/>
  <c r="Z630" i="1"/>
  <c r="AA630" i="1" s="1"/>
  <c r="Z558" i="1"/>
  <c r="AA558" i="1" s="1"/>
  <c r="Z546" i="1"/>
  <c r="AA546" i="1" s="1"/>
  <c r="Z560" i="1"/>
  <c r="AA560" i="1" s="1"/>
  <c r="Z567" i="1"/>
  <c r="AA567" i="1" s="1"/>
  <c r="Z554" i="1"/>
  <c r="AA554" i="1" s="1"/>
  <c r="Z1007" i="1"/>
  <c r="AA1007" i="1" s="1"/>
  <c r="Z570" i="1"/>
  <c r="AA570" i="1" s="1"/>
  <c r="Z629" i="1"/>
  <c r="AA629" i="1" s="1"/>
  <c r="Z557" i="1"/>
  <c r="AA557" i="1" s="1"/>
  <c r="Z549" i="1"/>
  <c r="AA549" i="1" s="1"/>
  <c r="Z564" i="1"/>
  <c r="AA564" i="1" s="1"/>
  <c r="Z561" i="1"/>
  <c r="AA561" i="1" s="1"/>
  <c r="Z571" i="1"/>
  <c r="AA571" i="1" s="1"/>
  <c r="Z566" i="1"/>
  <c r="AA566" i="1" s="1"/>
  <c r="Z550" i="1"/>
  <c r="AA550" i="1" s="1"/>
  <c r="Z555" i="1"/>
  <c r="AA555" i="1" s="1"/>
  <c r="Z587" i="1"/>
  <c r="AA587" i="1" s="1"/>
  <c r="Z576" i="1"/>
  <c r="AA576" i="1" s="1"/>
  <c r="Z590" i="1"/>
  <c r="AA590" i="1" s="1"/>
  <c r="Z575" i="1"/>
  <c r="AA575" i="1" s="1"/>
  <c r="Z579" i="1"/>
  <c r="AA579" i="1" s="1"/>
  <c r="Z582" i="1"/>
  <c r="AA582" i="1" s="1"/>
  <c r="Z583" i="1"/>
  <c r="AA583" i="1" s="1"/>
  <c r="Z1183" i="1"/>
  <c r="AA1183" i="1" s="1"/>
  <c r="Z1001" i="1"/>
  <c r="AA1001" i="1" s="1"/>
  <c r="AA1011" i="1"/>
  <c r="Z1016" i="1"/>
  <c r="AA1016" i="1" s="1"/>
  <c r="Z1015" i="1"/>
  <c r="AA1015" i="1" s="1"/>
  <c r="Z238" i="1"/>
  <c r="AA238" i="1" s="1"/>
  <c r="Z253" i="1"/>
  <c r="AA253" i="1" s="1"/>
  <c r="AA270" i="1"/>
  <c r="Z266" i="1" s="1"/>
  <c r="AA266" i="1" s="1"/>
  <c r="AA279" i="1"/>
  <c r="AA138" i="1"/>
  <c r="Z1100" i="1"/>
  <c r="AA1100" i="1" s="1"/>
  <c r="Z1397" i="1"/>
  <c r="AA1397" i="1" s="1"/>
  <c r="Z1396" i="1"/>
  <c r="AA1396" i="1" s="1"/>
  <c r="Z1058" i="1"/>
  <c r="AA1058" i="1" s="1"/>
  <c r="Z982" i="1"/>
  <c r="AA982" i="1" s="1"/>
  <c r="Z981" i="1"/>
  <c r="AA981" i="1" s="1"/>
  <c r="Z1066" i="1"/>
  <c r="AA1066" i="1" s="1"/>
  <c r="AA273" i="1"/>
  <c r="AA321" i="1"/>
  <c r="Z258" i="1"/>
  <c r="AA258" i="1" s="1"/>
  <c r="AA263" i="1"/>
  <c r="Z276" i="1"/>
  <c r="AA276" i="1" s="1"/>
  <c r="Z1087" i="1"/>
  <c r="AA1087" i="1" s="1"/>
  <c r="Z1070" i="1"/>
  <c r="AA1070" i="1" s="1"/>
  <c r="Z1099" i="1"/>
  <c r="AA1099" i="1" s="1"/>
  <c r="Z1088" i="1"/>
  <c r="AA1088" i="1" s="1"/>
  <c r="AA1107" i="1"/>
  <c r="Z1105" i="1" s="1"/>
  <c r="AA1105" i="1" s="1"/>
  <c r="Z1065" i="1"/>
  <c r="AA1065" i="1" s="1"/>
  <c r="Z1050" i="1"/>
  <c r="AA1050" i="1" s="1"/>
  <c r="Z1049" i="1"/>
  <c r="AA1049" i="1" s="1"/>
  <c r="AA140" i="1"/>
  <c r="AA216" i="1"/>
  <c r="Z211" i="1" s="1"/>
  <c r="AA211" i="1" s="1"/>
  <c r="Z237" i="1"/>
  <c r="AA237" i="1" s="1"/>
  <c r="Z254" i="1"/>
  <c r="AA254" i="1" s="1"/>
  <c r="AA206" i="1"/>
  <c r="Z204" i="1" s="1"/>
  <c r="AA204" i="1" s="1"/>
  <c r="AA240" i="1"/>
  <c r="AA256" i="1"/>
  <c r="Z654" i="1"/>
  <c r="AA654" i="1" s="1"/>
  <c r="Z1393" i="1"/>
  <c r="AA1393" i="1" s="1"/>
  <c r="Z185" i="1"/>
  <c r="AA185" i="1" s="1"/>
  <c r="Z302" i="1"/>
  <c r="AA302" i="1" s="1"/>
  <c r="Z1399" i="1"/>
  <c r="AA1399" i="1" s="1"/>
  <c r="Z1092" i="1"/>
  <c r="AA1092" i="1" s="1"/>
  <c r="Z1071" i="1"/>
  <c r="AA1071" i="1" s="1"/>
  <c r="Z1091" i="1"/>
  <c r="AA1091" i="1" s="1"/>
  <c r="Z995" i="1"/>
  <c r="AA995" i="1" s="1"/>
  <c r="AA1176" i="1"/>
  <c r="Z1008" i="1"/>
  <c r="AA1008" i="1" s="1"/>
  <c r="AA1188" i="1"/>
  <c r="Z1186" i="1" s="1"/>
  <c r="AA1186" i="1" s="1"/>
  <c r="Z1061" i="1"/>
  <c r="AA1061" i="1" s="1"/>
  <c r="Z1035" i="1"/>
  <c r="AA1035" i="1" s="1"/>
  <c r="Z717" i="1"/>
  <c r="AA717" i="1" s="1"/>
  <c r="Z805" i="1"/>
  <c r="AA805" i="1" s="1"/>
  <c r="AA788" i="1"/>
  <c r="Z785" i="1" s="1"/>
  <c r="AA785" i="1" s="1"/>
  <c r="Z1226" i="1"/>
  <c r="AA1226" i="1" s="1"/>
  <c r="AA275" i="1"/>
  <c r="Z271" i="1" s="1"/>
  <c r="AA271" i="1" s="1"/>
  <c r="AA182" i="1"/>
  <c r="Z178" i="1" s="1"/>
  <c r="AA178" i="1" s="1"/>
  <c r="AA172" i="1"/>
  <c r="Z171" i="1" s="1"/>
  <c r="AA171" i="1" s="1"/>
  <c r="AA609" i="1"/>
  <c r="Z606" i="1" s="1"/>
  <c r="AA606" i="1" s="1"/>
  <c r="Z708" i="1"/>
  <c r="AA708" i="1" s="1"/>
  <c r="Z633" i="1"/>
  <c r="AA633" i="1" s="1"/>
  <c r="AA281" i="1"/>
  <c r="AA334" i="1"/>
  <c r="Z232" i="1"/>
  <c r="AA232" i="1" s="1"/>
  <c r="Z184" i="1"/>
  <c r="AA184" i="1" s="1"/>
  <c r="Z224" i="1"/>
  <c r="AA224" i="1" s="1"/>
  <c r="AA35" i="1"/>
  <c r="Z31" i="1" s="1"/>
  <c r="AA31" i="1" s="1"/>
  <c r="Z10" i="1"/>
  <c r="AA10" i="1" s="1"/>
  <c r="Z653" i="1"/>
  <c r="AA653" i="1" s="1"/>
  <c r="Z225" i="1"/>
  <c r="AA225" i="1" s="1"/>
  <c r="AA637" i="1"/>
  <c r="Z674" i="1"/>
  <c r="AA674" i="1" s="1"/>
  <c r="Z632" i="1"/>
  <c r="AA632" i="1" s="1"/>
  <c r="AA203" i="1"/>
  <c r="Z194" i="1" s="1"/>
  <c r="AA194" i="1" s="1"/>
  <c r="Z303" i="1"/>
  <c r="AA303" i="1" s="1"/>
  <c r="Z806" i="1"/>
  <c r="AA806" i="1" s="1"/>
  <c r="AA760" i="1"/>
  <c r="Z757" i="1" s="1"/>
  <c r="AA757" i="1" s="1"/>
  <c r="AA770" i="1"/>
  <c r="Z767" i="1" s="1"/>
  <c r="AA767" i="1" s="1"/>
  <c r="Z1400" i="1"/>
  <c r="AA1400" i="1" s="1"/>
  <c r="AA688" i="1"/>
  <c r="Z682" i="1" s="1"/>
  <c r="AA682" i="1" s="1"/>
  <c r="Z707" i="1"/>
  <c r="AA707" i="1" s="1"/>
  <c r="Z718" i="1"/>
  <c r="AA718" i="1" s="1"/>
  <c r="Z465" i="1"/>
  <c r="AA465" i="1" s="1"/>
  <c r="Z466" i="1"/>
  <c r="AA466" i="1" s="1"/>
  <c r="Z985" i="1"/>
  <c r="AA985" i="1" s="1"/>
  <c r="Z1042" i="1"/>
  <c r="AA1042" i="1" s="1"/>
  <c r="Z1041" i="1"/>
  <c r="AA1041" i="1" s="1"/>
  <c r="Z1036" i="1"/>
  <c r="AA1036" i="1" s="1"/>
  <c r="Z996" i="1"/>
  <c r="AA996" i="1" s="1"/>
  <c r="AA1027" i="1"/>
  <c r="Z1025" i="1" s="1"/>
  <c r="AA1025" i="1" s="1"/>
  <c r="Z9" i="1"/>
  <c r="AA9" i="1" s="1"/>
  <c r="Z986" i="1"/>
  <c r="AA986" i="1" s="1"/>
  <c r="AA1115" i="1"/>
  <c r="Z1111" i="1" s="1"/>
  <c r="AA1111" i="1" s="1"/>
  <c r="AA1141" i="1"/>
  <c r="Z1136" i="1" s="1"/>
  <c r="AA1136" i="1" s="1"/>
  <c r="AA1167" i="1"/>
  <c r="Z1162" i="1" s="1"/>
  <c r="AA1162" i="1" s="1"/>
  <c r="AA1177" i="1"/>
  <c r="Z1054" i="1"/>
  <c r="AA1054" i="1" s="1"/>
  <c r="Z1013" i="1"/>
  <c r="AA1013" i="1" s="1"/>
  <c r="AA1000" i="1"/>
  <c r="Z1392" i="1"/>
  <c r="AA1392" i="1" s="1"/>
  <c r="Z1012" i="1"/>
  <c r="AA1012" i="1" s="1"/>
  <c r="Z1062" i="1"/>
  <c r="AA1062" i="1" s="1"/>
  <c r="Z1053" i="1"/>
  <c r="AA1053" i="1" s="1"/>
  <c r="Z615" i="1"/>
  <c r="AA615" i="1" s="1"/>
  <c r="Z623" i="1"/>
  <c r="AA623" i="1" s="1"/>
  <c r="Z616" i="1"/>
  <c r="AA616" i="1" s="1"/>
  <c r="AA1196" i="1"/>
  <c r="Z1190" i="1" s="1"/>
  <c r="AA1190" i="1" s="1"/>
  <c r="AA1208" i="1"/>
  <c r="Z1203" i="1" s="1"/>
  <c r="AA1203" i="1" s="1"/>
  <c r="Z624" i="1"/>
  <c r="AA624" i="1" s="1"/>
  <c r="AA1200" i="1"/>
  <c r="AA1201" i="1"/>
  <c r="AA1213" i="1"/>
  <c r="Z1210" i="1" s="1"/>
  <c r="AA1210" i="1" s="1"/>
  <c r="AA1223" i="1"/>
  <c r="Z1217" i="1" s="1"/>
  <c r="AA1217" i="1" s="1"/>
  <c r="AA601" i="1"/>
  <c r="Z593" i="1" s="1"/>
  <c r="AA593" i="1" s="1"/>
  <c r="AA165" i="1"/>
  <c r="Z144" i="1" s="1"/>
  <c r="AA144" i="1" s="1"/>
  <c r="Z487" i="1"/>
  <c r="AA487" i="1" s="1"/>
  <c r="Z488" i="1"/>
  <c r="AA488" i="1" s="1"/>
  <c r="Z832" i="1"/>
  <c r="AA832" i="1" s="1"/>
  <c r="AA929" i="1"/>
  <c r="Z927" i="1" s="1"/>
  <c r="Z833" i="1"/>
  <c r="AA833" i="1" s="1"/>
  <c r="Z955" i="1"/>
  <c r="AA955" i="1" s="1"/>
  <c r="Z954" i="1"/>
  <c r="AA954" i="1" s="1"/>
  <c r="Z892" i="1"/>
  <c r="AA892" i="1" s="1"/>
  <c r="Z891" i="1"/>
  <c r="AA891" i="1" s="1"/>
  <c r="Z909" i="1"/>
  <c r="AA909" i="1" s="1"/>
  <c r="Z910" i="1"/>
  <c r="AA910" i="1" s="1"/>
  <c r="Z874" i="1"/>
  <c r="AA874" i="1" s="1"/>
  <c r="Z873" i="1"/>
  <c r="AA873" i="1" s="1"/>
  <c r="Z854" i="1"/>
  <c r="AA854" i="1" s="1"/>
  <c r="Z855" i="1"/>
  <c r="AA855" i="1" s="1"/>
  <c r="Z935" i="1"/>
  <c r="AA935" i="1" s="1"/>
  <c r="Z934" i="1"/>
  <c r="AA934" i="1" s="1"/>
  <c r="Z836" i="1"/>
  <c r="AA836" i="1" s="1"/>
  <c r="Z835" i="1"/>
  <c r="AA927" i="1" l="1"/>
  <c r="Z397" i="1"/>
  <c r="AA397" i="1" s="1"/>
  <c r="Z299" i="1"/>
  <c r="AA299" i="1" s="1"/>
  <c r="Z86" i="1"/>
  <c r="AA86" i="1" s="1"/>
  <c r="Z145" i="1"/>
  <c r="AA145" i="1" s="1"/>
  <c r="Z974" i="1"/>
  <c r="AA974" i="1" s="1"/>
  <c r="Z411" i="1"/>
  <c r="AA411" i="1" s="1"/>
  <c r="Z398" i="1"/>
  <c r="AA398" i="1" s="1"/>
  <c r="Z369" i="1"/>
  <c r="AA369" i="1" s="1"/>
  <c r="Z389" i="1"/>
  <c r="AA389" i="1" s="1"/>
  <c r="Z267" i="1"/>
  <c r="AA267" i="1" s="1"/>
  <c r="Z1199" i="1"/>
  <c r="AA1199" i="1" s="1"/>
  <c r="Z1173" i="1"/>
  <c r="AA1173" i="1" s="1"/>
  <c r="Z1110" i="1"/>
  <c r="AA1110" i="1" s="1"/>
  <c r="Z1137" i="1"/>
  <c r="AA1137" i="1" s="1"/>
  <c r="Z1187" i="1"/>
  <c r="AA1187" i="1" s="1"/>
  <c r="Z1163" i="1"/>
  <c r="AA1163" i="1" s="1"/>
  <c r="Z1198" i="1"/>
  <c r="AA1198" i="1" s="1"/>
  <c r="Z1026" i="1"/>
  <c r="AA1026" i="1" s="1"/>
  <c r="Z1172" i="1"/>
  <c r="AA1172" i="1" s="1"/>
  <c r="Z212" i="1"/>
  <c r="AA212" i="1" s="1"/>
  <c r="Z628" i="1"/>
  <c r="AA628" i="1" s="1"/>
  <c r="Z1204" i="1"/>
  <c r="AA1204" i="1" s="1"/>
  <c r="Z272" i="1"/>
  <c r="AA272" i="1" s="1"/>
  <c r="Z572" i="1"/>
  <c r="AA572" i="1" s="1"/>
  <c r="Z585" i="1"/>
  <c r="AA585" i="1" s="1"/>
  <c r="Z605" i="1"/>
  <c r="AA605" i="1" s="1"/>
  <c r="Z563" i="1"/>
  <c r="AA563" i="1" s="1"/>
  <c r="Z137" i="1"/>
  <c r="AA137" i="1" s="1"/>
  <c r="Z32" i="1"/>
  <c r="AA32" i="1" s="1"/>
  <c r="Z136" i="1"/>
  <c r="AA136" i="1" s="1"/>
  <c r="Z553" i="1"/>
  <c r="AA553" i="1" s="1"/>
  <c r="Z544" i="1"/>
  <c r="AA544" i="1" s="1"/>
  <c r="Z578" i="1"/>
  <c r="AA578" i="1" s="1"/>
  <c r="Z627" i="1"/>
  <c r="AA627" i="1" s="1"/>
  <c r="Z552" i="1"/>
  <c r="AA552" i="1" s="1"/>
  <c r="Z195" i="1"/>
  <c r="AA195" i="1" s="1"/>
  <c r="Z170" i="1"/>
  <c r="AA170" i="1" s="1"/>
  <c r="Z205" i="1"/>
  <c r="AA205" i="1" s="1"/>
  <c r="Z42" i="1"/>
  <c r="AA42" i="1" s="1"/>
  <c r="Z568" i="1"/>
  <c r="AA568" i="1" s="1"/>
  <c r="Z562" i="1"/>
  <c r="AA562" i="1" s="1"/>
  <c r="Z569" i="1"/>
  <c r="AA569" i="1" s="1"/>
  <c r="Z545" i="1"/>
  <c r="AA545" i="1" s="1"/>
  <c r="Z584" i="1"/>
  <c r="AA584" i="1" s="1"/>
  <c r="Z589" i="1"/>
  <c r="AA589" i="1" s="1"/>
  <c r="Z588" i="1"/>
  <c r="AA588" i="1" s="1"/>
  <c r="Z573" i="1"/>
  <c r="AA573" i="1" s="1"/>
  <c r="Z577" i="1"/>
  <c r="AA577" i="1" s="1"/>
  <c r="Z177" i="1"/>
  <c r="AA177" i="1" s="1"/>
  <c r="Z928" i="1"/>
  <c r="AA928" i="1" s="1"/>
  <c r="Z1191" i="1"/>
  <c r="AA1191" i="1" s="1"/>
  <c r="Z1218" i="1"/>
  <c r="AA1218" i="1" s="1"/>
  <c r="Z1209" i="1"/>
  <c r="AA1209" i="1" s="1"/>
  <c r="Z1106" i="1"/>
  <c r="AA1106" i="1" s="1"/>
  <c r="Z786" i="1"/>
  <c r="AA786" i="1" s="1"/>
  <c r="Z324" i="1"/>
  <c r="AA324" i="1" s="1"/>
  <c r="Z325" i="1"/>
  <c r="AA325" i="1" s="1"/>
  <c r="Z78" i="1"/>
  <c r="Z332" i="1"/>
  <c r="AA332" i="1" s="1"/>
  <c r="Z768" i="1"/>
  <c r="AA768" i="1" s="1"/>
  <c r="Z756" i="1"/>
  <c r="AA756" i="1" s="1"/>
  <c r="Z681" i="1"/>
  <c r="AA681" i="1" s="1"/>
  <c r="Z990" i="1"/>
  <c r="AA990" i="1" s="1"/>
  <c r="Z592" i="1"/>
  <c r="AA592" i="1" s="1"/>
  <c r="AA835" i="1"/>
  <c r="Z1418" i="1" l="1"/>
  <c r="AA1418" i="1" s="1"/>
  <c r="Z1419" i="1"/>
  <c r="AA1419" i="1" s="1"/>
  <c r="AA78" i="1"/>
  <c r="Z41" i="1"/>
  <c r="AA41" i="1" s="1"/>
  <c r="E2" i="1"/>
  <c r="H2" i="1" s="1"/>
  <c r="F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Johnathan Lee</author>
  </authors>
  <commentList>
    <comment ref="B24" authorId="0" shapeId="0" xr:uid="{35125480-B2F9-4100-B753-0C0552A7C4DA}">
      <text>
        <r>
          <rPr>
            <sz val="10"/>
            <rFont val="Arial"/>
            <family val="2"/>
          </rPr>
          <t>Johnathan Lee:
Reporting ID</t>
        </r>
      </text>
    </comment>
    <comment ref="B81" authorId="0" shapeId="0" xr:uid="{074F98BC-4A48-4250-8151-A624E1A96D23}">
      <text>
        <r>
          <rPr>
            <sz val="10"/>
            <rFont val="Arial"/>
            <family val="2"/>
          </rPr>
          <t>Johnathan Lee:
Reversal for the above transaction because in testing I only have GoodStreet/GoodPostal AVS codes whitelisted.</t>
        </r>
      </text>
    </comment>
    <comment ref="B85" authorId="0" shapeId="0" xr:uid="{193E0262-081E-4EFC-95B4-255077F3B0DF}">
      <text>
        <r>
          <rPr>
            <sz val="10"/>
            <rFont val="Arial"/>
            <family val="2"/>
          </rPr>
          <t>Johnathan Lee:
Note: I first tried with Mastercard #2, but got a Bad Card error back (TxID 164829596) instead of the expected Approved/CVV=N</t>
        </r>
      </text>
    </comment>
    <comment ref="B87" authorId="0" shapeId="0" xr:uid="{A79B087A-365F-4687-A4DD-7DE4261E3F77}">
      <text>
        <r>
          <rPr>
            <sz val="10"/>
            <rFont val="Arial"/>
            <family val="2"/>
          </rPr>
          <t xml:space="preserve">Johnathan Lee:
Subsequent from line 79's initial
</t>
        </r>
      </text>
    </comment>
    <comment ref="B90" authorId="0" shapeId="0" xr:uid="{6F29B64A-A3EB-47AB-B678-867D9C3166F0}">
      <text>
        <r>
          <rPr>
            <sz val="10"/>
            <rFont val="Arial"/>
            <family val="2"/>
          </rPr>
          <t>Johnathan Lee:
Unable to directly control the surcharge amount like that (Interpayments is a black box to us). Toyed with amounts to get to the same total amount through trial and error.</t>
        </r>
      </text>
    </comment>
    <comment ref="B485" authorId="0" shapeId="0" xr:uid="{11E29134-B352-49A0-A348-04B0737E4D89}">
      <text>
        <r>
          <rPr>
            <sz val="10"/>
            <rFont val="Arial"/>
            <family val="2"/>
          </rPr>
          <t>Johnathan Lee:
2 subsequent attempts after this due to retries, each of which also got a reversal</t>
        </r>
      </text>
    </comment>
    <comment ref="B486" authorId="0" shapeId="0" xr:uid="{17BD6D73-9679-4634-A955-D6C938B7262F}">
      <text>
        <r>
          <rPr>
            <sz val="10"/>
            <rFont val="Arial"/>
            <family val="2"/>
          </rPr>
          <t>Johnathan Lee:
Same story as with the above</t>
        </r>
      </text>
    </comment>
    <comment ref="B1420" authorId="0" shapeId="0" xr:uid="{8B80CA2D-77ED-464B-AA08-EC56D28720F4}">
      <text>
        <r>
          <rPr>
            <sz val="10"/>
            <rFont val="Arial"/>
            <family val="2"/>
          </rPr>
          <t>Johnathan Lee:
I currently have it set for 3 attempts before it fails to the user. Other TxIDs from this attempt:
164830732
164830793
Each of these 3 generated a reversal before the retry:
164830712
164830786
164830854
I will note this didn't actually time out, though. It just took a little longer and gave a normal host error response.</t>
        </r>
      </text>
    </comment>
  </commentList>
</comments>
</file>

<file path=xl/sharedStrings.xml><?xml version="1.0" encoding="utf-8"?>
<sst xmlns="http://schemas.openxmlformats.org/spreadsheetml/2006/main" count="10292" uniqueCount="4002">
  <si>
    <t>ACRO</t>
  </si>
  <si>
    <t>Erequest #</t>
  </si>
  <si>
    <t>Scrp ID</t>
  </si>
  <si>
    <t>Total Trans</t>
  </si>
  <si>
    <t>Complete Dev</t>
  </si>
  <si>
    <t>Complete Cert</t>
  </si>
  <si>
    <t>Start Date</t>
  </si>
  <si>
    <t>End Date</t>
  </si>
  <si>
    <t>scriptkey</t>
  </si>
  <si>
    <t>Cases</t>
  </si>
  <si>
    <t>R610</t>
  </si>
  <si>
    <t>FULLSCRIPT</t>
  </si>
  <si>
    <t>BID</t>
  </si>
  <si>
    <t>MID</t>
  </si>
  <si>
    <t>TID</t>
  </si>
  <si>
    <t>Certification for ONLY Tokenization?</t>
  </si>
  <si>
    <t>Date</t>
  </si>
  <si>
    <t>Express Transaction ID</t>
  </si>
  <si>
    <t>Certification Feedback</t>
  </si>
  <si>
    <t>RETAIL</t>
  </si>
  <si>
    <t>MOTO</t>
  </si>
  <si>
    <t>ECOM</t>
  </si>
  <si>
    <t>Credit</t>
  </si>
  <si>
    <t>Base</t>
  </si>
  <si>
    <t xml:space="preserve">Cash Back </t>
  </si>
  <si>
    <t>Setl</t>
  </si>
  <si>
    <t>CVV</t>
  </si>
  <si>
    <t>AVS Value</t>
  </si>
  <si>
    <t xml:space="preserve">AVS </t>
  </si>
  <si>
    <t>RC</t>
  </si>
  <si>
    <t>Comments</t>
  </si>
  <si>
    <t>Swiped</t>
  </si>
  <si>
    <t>Card Number</t>
  </si>
  <si>
    <t>Value</t>
  </si>
  <si>
    <t>AVS/ZIP</t>
  </si>
  <si>
    <t>Brand.A.JCB</t>
  </si>
  <si>
    <t>Authorization</t>
  </si>
  <si>
    <t>JCB #35</t>
  </si>
  <si>
    <t>M</t>
  </si>
  <si>
    <t>100/33606</t>
  </si>
  <si>
    <t>Y</t>
  </si>
  <si>
    <t>Brand.A.Visa Authorization</t>
  </si>
  <si>
    <t>Brand.A.Mastercard</t>
  </si>
  <si>
    <t>MasterCard #2</t>
  </si>
  <si>
    <t>Brand.A.MasterCard Authorization</t>
  </si>
  <si>
    <t>Brand.A.AMEX</t>
  </si>
  <si>
    <t>AMEX Partial #3</t>
  </si>
  <si>
    <t>Brand.A.AMEX Authorization</t>
  </si>
  <si>
    <t>Brand.A.UnionPay</t>
  </si>
  <si>
    <t>UnionPay #9</t>
  </si>
  <si>
    <t>Brand.A.Discover Authorization</t>
  </si>
  <si>
    <t>Brand.S.JCB</t>
  </si>
  <si>
    <t>Sale / Purchase</t>
  </si>
  <si>
    <t>Brand.S.Visa Sale</t>
  </si>
  <si>
    <t>Brand.S.Mastercard</t>
  </si>
  <si>
    <t>Brand.S.MasterCard Sale</t>
  </si>
  <si>
    <t>Brand.S.AMEX</t>
  </si>
  <si>
    <t>Brand.S.AMEX Sale</t>
  </si>
  <si>
    <t>Brand.S.UnionPay</t>
  </si>
  <si>
    <t>Brand.S.Discover Sale</t>
  </si>
  <si>
    <t>BIN Query</t>
  </si>
  <si>
    <t>R.BQ.1</t>
  </si>
  <si>
    <t>M.BQ.1</t>
  </si>
  <si>
    <t>E.BQ.1</t>
  </si>
  <si>
    <t>Any Main Test Card</t>
  </si>
  <si>
    <t>Transaction Query</t>
  </si>
  <si>
    <t>Duplicate Transaction</t>
  </si>
  <si>
    <t>R.DT.1</t>
  </si>
  <si>
    <t>M.DT.1</t>
  </si>
  <si>
    <t>E.DT.1</t>
  </si>
  <si>
    <t>Sale / Completion / Force</t>
  </si>
  <si>
    <t>R.DT.2</t>
  </si>
  <si>
    <t>M.DT.2</t>
  </si>
  <si>
    <t>E.DT.2</t>
  </si>
  <si>
    <t>DuplicateOverride Flag = True</t>
  </si>
  <si>
    <t>R.DT.3</t>
  </si>
  <si>
    <t>M.DT.3</t>
  </si>
  <si>
    <t>E.DT.3</t>
  </si>
  <si>
    <t>R.DT.4</t>
  </si>
  <si>
    <t>M.DT.4</t>
  </si>
  <si>
    <t>E.DT.4</t>
  </si>
  <si>
    <t>DuplicateCheckDisableFlag = True</t>
  </si>
  <si>
    <t>R.C.1</t>
  </si>
  <si>
    <t>AVS only verification</t>
  </si>
  <si>
    <t>R.C.1 Address Verification Only</t>
  </si>
  <si>
    <t>R.C.2</t>
  </si>
  <si>
    <t>R.C.2-3 Authorization</t>
  </si>
  <si>
    <t>R.C.3</t>
  </si>
  <si>
    <t>Completion</t>
  </si>
  <si>
    <t>R.C.4</t>
  </si>
  <si>
    <t>R.C.4-5 Authorization Reversal/ Void</t>
  </si>
  <si>
    <t>R.C.5</t>
  </si>
  <si>
    <t>Auth Full Reversal</t>
  </si>
  <si>
    <t>R.C.6</t>
  </si>
  <si>
    <t>R.C.6-8 Prior Authorization Reversal/ Void</t>
  </si>
  <si>
    <t>R.C.7</t>
  </si>
  <si>
    <t>R.C.8</t>
  </si>
  <si>
    <t>Prior Auth Reversal</t>
  </si>
  <si>
    <t>Manual</t>
  </si>
  <si>
    <t>R.C.9</t>
  </si>
  <si>
    <t>M.C.1</t>
  </si>
  <si>
    <t>E.C.1</t>
  </si>
  <si>
    <t>R.C.9 Address Verification Only - Manual</t>
  </si>
  <si>
    <t>M.C.1 Address Verification Only - Manual</t>
  </si>
  <si>
    <t>E.C.1 Address Verification Only - Manual</t>
  </si>
  <si>
    <t>R.C.10</t>
  </si>
  <si>
    <t>M.C.2</t>
  </si>
  <si>
    <t>E.C.2</t>
  </si>
  <si>
    <t>Authorization No AVS No CVV</t>
  </si>
  <si>
    <t>Send this test without CVV and AVS.</t>
  </si>
  <si>
    <t>R.C.10-11 Authorization No CVV No AVS</t>
  </si>
  <si>
    <t>M.C.2-3 Authorization No CVV No AVS</t>
  </si>
  <si>
    <t>E.C.2-3 Authorization No CVV No AVS</t>
  </si>
  <si>
    <t>R.C.11</t>
  </si>
  <si>
    <t>M.C.3</t>
  </si>
  <si>
    <t>E.C.3</t>
  </si>
  <si>
    <t>R.C.12</t>
  </si>
  <si>
    <t>M.C.4</t>
  </si>
  <si>
    <t>E.C.4</t>
  </si>
  <si>
    <t>R.C.12-14 Prior Authorization No CVV No AVS Reversal/ Void</t>
  </si>
  <si>
    <t>M.C.4-6 Prior Authorization No CVV No AVS Reversal/ Void</t>
  </si>
  <si>
    <t>E.C.4-6 Prior Authorization No CVV No AVS Reversal/ Void</t>
  </si>
  <si>
    <t>R.C.13</t>
  </si>
  <si>
    <t>M.C.5</t>
  </si>
  <si>
    <t>E.C.5</t>
  </si>
  <si>
    <t>R.C.14</t>
  </si>
  <si>
    <t>M.C.6</t>
  </si>
  <si>
    <t>E.C.6</t>
  </si>
  <si>
    <t>R.C.15</t>
  </si>
  <si>
    <t>M.C.7</t>
  </si>
  <si>
    <t>E.C.7</t>
  </si>
  <si>
    <t>R.C.15-16 Authorization No CVV No AVS Reversal/ Void</t>
  </si>
  <si>
    <t>M.C.7-8 Authorization No CVV No AVS Reversal/ Void</t>
  </si>
  <si>
    <t>E.C.7-8 Authorization No CVV No AVS Reversal/ Void</t>
  </si>
  <si>
    <t>R.C.16</t>
  </si>
  <si>
    <t>M.C.8</t>
  </si>
  <si>
    <t>E.C.8</t>
  </si>
  <si>
    <t>R.C.17</t>
  </si>
  <si>
    <t>M.C.9</t>
  </si>
  <si>
    <t>E.C.9</t>
  </si>
  <si>
    <t>Auth CVV Only</t>
  </si>
  <si>
    <t>382 (V/MC) / 1234 / 111</t>
  </si>
  <si>
    <t>AVS and CVV values as stated</t>
  </si>
  <si>
    <t>R.C.17-18 Authorization CVV Only</t>
  </si>
  <si>
    <t>M.C.9-10 Authorization CVV Only</t>
  </si>
  <si>
    <t>E.C.9-10 Authorization CVV Only</t>
  </si>
  <si>
    <t>R.C.18</t>
  </si>
  <si>
    <t>M.C.10</t>
  </si>
  <si>
    <t>E.C.10</t>
  </si>
  <si>
    <t>R.C.19</t>
  </si>
  <si>
    <t>M.C.11</t>
  </si>
  <si>
    <t>E.C.11</t>
  </si>
  <si>
    <t>Auth Wrong CVV</t>
  </si>
  <si>
    <t>350 / 4321 (AMEX)</t>
  </si>
  <si>
    <t>N</t>
  </si>
  <si>
    <t>R.C.19-20 Authorization Wrong CVV</t>
  </si>
  <si>
    <t>M.C.11-12 Authorization Wrong CVV</t>
  </si>
  <si>
    <t>E.C.11-12 Authorization Wrong CVV</t>
  </si>
  <si>
    <t>R.C.20.1</t>
  </si>
  <si>
    <t>M.C.12.1</t>
  </si>
  <si>
    <t>E.C.12.1</t>
  </si>
  <si>
    <t>R.Conv.4</t>
  </si>
  <si>
    <t>M.Conv.4</t>
  </si>
  <si>
    <t>E.Conv.4</t>
  </si>
  <si>
    <t>Sale w/ Surcharge - Using G009 Subfield 32</t>
  </si>
  <si>
    <t>R.Conv.4 Sale Surcharge - Using G009 Subfield 32</t>
  </si>
  <si>
    <t>M.Conv.4 Sale Surcharge - Using G009 Subfield 32</t>
  </si>
  <si>
    <t>E.Conv.4 Sale Surcharge - Using G009 Subfield 32</t>
  </si>
  <si>
    <t>POST /summary (Deposit Research)</t>
  </si>
  <si>
    <t>Date Range, Entity, Pagination, and groupBy</t>
  </si>
  <si>
    <t>E5A96D82-7A16-4057-8D8A-2BE9660264BC</t>
  </si>
  <si>
    <t>S.Token.1</t>
  </si>
  <si>
    <t>PaymentAccountCreate - Credit</t>
  </si>
  <si>
    <t>Any Approval Test Card</t>
  </si>
  <si>
    <t>Any Amount</t>
  </si>
  <si>
    <t>S.Token.2</t>
  </si>
  <si>
    <t>PaymentAccountCreate / TokenCreate - ACH / Check</t>
  </si>
  <si>
    <t>S.Token.3</t>
  </si>
  <si>
    <t>PaymentAccountCreateWithTransID / TokenCreateWithTransID</t>
  </si>
  <si>
    <t>S.Token.4</t>
  </si>
  <si>
    <t>Authorization - Requesting Token</t>
  </si>
  <si>
    <t>S.Token.5</t>
  </si>
  <si>
    <t>Prior Authorization - Using Token</t>
  </si>
  <si>
    <t>S.Token.6</t>
  </si>
  <si>
    <t>Authorization - Using Token</t>
  </si>
  <si>
    <t>S.Token.7</t>
  </si>
  <si>
    <t>Authorization Reversal / Void - Using Token</t>
  </si>
  <si>
    <t>S.Token.8</t>
  </si>
  <si>
    <t>Sale / Purchase - Requesting Token</t>
  </si>
  <si>
    <t>S.Token.9</t>
  </si>
  <si>
    <t>Sale / Purchase - Using Token</t>
  </si>
  <si>
    <t>S.Token.10</t>
  </si>
  <si>
    <t>Sale / Purchase Reversal / Void - Using Token</t>
  </si>
  <si>
    <t>S.Token.11</t>
  </si>
  <si>
    <t>Refund / Return - Requesting Token</t>
  </si>
  <si>
    <t>S.Token.12</t>
  </si>
  <si>
    <t>Refund / Return - Using Token</t>
  </si>
  <si>
    <t>S.Token.13</t>
  </si>
  <si>
    <t>PaymentAccountUpdate - Credit (Encryption Type, Address)</t>
  </si>
  <si>
    <t>S.Token.14</t>
  </si>
  <si>
    <t>PaymentAccountUpdate - Credit (Encryption Type, Expiration, Address)</t>
  </si>
  <si>
    <t>S.Token.15</t>
  </si>
  <si>
    <t>PaymentAccountUpdate - Credit (Address Only)</t>
  </si>
  <si>
    <t>S.Token.16</t>
  </si>
  <si>
    <t>PaymentAccountUpdate - Credit (Expiration Only)</t>
  </si>
  <si>
    <t>S.Token.17</t>
  </si>
  <si>
    <t>PaymentAccountUpdate - Credit (Address and Expiration Only)</t>
  </si>
  <si>
    <t>S.Token.18</t>
  </si>
  <si>
    <t>PaymentAccountUpdate - ACH / Check (Account Number, Routing Number, and Address)</t>
  </si>
  <si>
    <t>S.Token.19</t>
  </si>
  <si>
    <t>PaymentAccountQuery</t>
  </si>
  <si>
    <t>ACEAA229-DC56-415A-BA99-498DED7A2B80</t>
  </si>
  <si>
    <t>S.Token.22</t>
  </si>
  <si>
    <t>PaymentAccountDelete - Credit</t>
  </si>
  <si>
    <t>Any PaymentAccountID</t>
  </si>
  <si>
    <t>S.Token.20</t>
  </si>
  <si>
    <t>PaymentAccountQueryRecordCount</t>
  </si>
  <si>
    <t>Initial Sale with PaymentAccountID</t>
  </si>
  <si>
    <t>Credit Test</t>
  </si>
  <si>
    <t>R.C.68</t>
  </si>
  <si>
    <t>M.C.54</t>
  </si>
  <si>
    <t>E.C.54</t>
  </si>
  <si>
    <t>Sale Cardholder Initiated (COF) w/CVV and AVS</t>
  </si>
  <si>
    <t>CVV value as stated</t>
  </si>
  <si>
    <t>R.C.68 Sale CVV Only</t>
  </si>
  <si>
    <t>M.C.54 Sale CVV Only</t>
  </si>
  <si>
    <t>E.C.54 Sale CVV Only</t>
  </si>
  <si>
    <t>R.C.69.1</t>
  </si>
  <si>
    <t>M.C.55.1</t>
  </si>
  <si>
    <t>E.C.55.1</t>
  </si>
  <si>
    <t>Sale Cardholder Initiated (COF) Wrong CVV and Wrong AVS</t>
  </si>
  <si>
    <t>111/33333</t>
  </si>
  <si>
    <t>R.C.69 Sale Wrong CVV</t>
  </si>
  <si>
    <t>M.C.55 Sale Wrong CVV</t>
  </si>
  <si>
    <t>E.C.55 Sale Wrong CVV</t>
  </si>
  <si>
    <t>R.C.69.2</t>
  </si>
  <si>
    <t>M.C.55.2</t>
  </si>
  <si>
    <t>E.C.55.2</t>
  </si>
  <si>
    <t>Sale Reversal</t>
  </si>
  <si>
    <t>R.C.77</t>
  </si>
  <si>
    <t>M.C.63</t>
  </si>
  <si>
    <t>E.C.63</t>
  </si>
  <si>
    <t>Sale CVV and Wrong Address</t>
  </si>
  <si>
    <t>111/33606</t>
  </si>
  <si>
    <t>Z</t>
  </si>
  <si>
    <t>R.C.77 Sale CVV and Wrong Address</t>
  </si>
  <si>
    <t>M.C.63 Sale CVV and Wrong Address</t>
  </si>
  <si>
    <t>E.C.63 Sale CVV and Wrong Address</t>
  </si>
  <si>
    <t>R.C.78</t>
  </si>
  <si>
    <t>M.C.64</t>
  </si>
  <si>
    <t>E.C.64</t>
  </si>
  <si>
    <t>Sale CVV and Wrong Zip Code</t>
  </si>
  <si>
    <t>100/33333</t>
  </si>
  <si>
    <t>A</t>
  </si>
  <si>
    <t>R.C.78 Sale CVV and Wrong Zip Code</t>
  </si>
  <si>
    <t>M.C.64 Sale CVV and Wrong Zip Code</t>
  </si>
  <si>
    <t>E.C.64 Sale CVV and Wrong Zip Code</t>
  </si>
  <si>
    <t>R.C.79</t>
  </si>
  <si>
    <t>M.C.65</t>
  </si>
  <si>
    <t>E.C.65</t>
  </si>
  <si>
    <t>Sale CVV and Wrong AVS</t>
  </si>
  <si>
    <t>R.C.79 Sale CVV and Wrong AVS</t>
  </si>
  <si>
    <t>M.C.65 Sale CVV and Wrong AVS</t>
  </si>
  <si>
    <t>E.C.65 Sale CVV and Wrong AVS</t>
  </si>
  <si>
    <t>R.C.80</t>
  </si>
  <si>
    <t>M.C.66</t>
  </si>
  <si>
    <t>E.C.66</t>
  </si>
  <si>
    <t>Sale w/AVS and Wrong CVV</t>
  </si>
  <si>
    <t>R.C.80 Sale AVS and Wrong CVV</t>
  </si>
  <si>
    <t>M.C.66 Sale AVS and Wrong CVV</t>
  </si>
  <si>
    <t>E.C.66 Sale AVS and Wrong CVV</t>
  </si>
  <si>
    <t>Subsquent Sale with PaymentAccountID</t>
  </si>
  <si>
    <t>Sale Cardholder Initiated (COF) w/CVV</t>
  </si>
  <si>
    <t xml:space="preserve">Surcharge </t>
  </si>
  <si>
    <t>Fee</t>
  </si>
  <si>
    <t>Sale w/ Surcharge</t>
  </si>
  <si>
    <t>R.Conv.4 Sale Surcharge</t>
  </si>
  <si>
    <t>M.Conv.4 Sale Surcharge</t>
  </si>
  <si>
    <t>E.Conv.4 Sale Surcharge</t>
  </si>
  <si>
    <t>S.Token.21</t>
  </si>
  <si>
    <t>PaymentAccountQueryTokenReport</t>
  </si>
  <si>
    <t>R.C.20.2</t>
  </si>
  <si>
    <t>M.C.12.2</t>
  </si>
  <si>
    <t>E.C.12.2</t>
  </si>
  <si>
    <t>R.C.21</t>
  </si>
  <si>
    <t>M.C.13</t>
  </si>
  <si>
    <t>E.C.13</t>
  </si>
  <si>
    <t>R.C.21-23 Prior Authorization CVV Only Reversal/ Void</t>
  </si>
  <si>
    <t>M.C.13-15 Prior Authorization CVV Only Reversal/ Void</t>
  </si>
  <si>
    <t>E.C.13-15 Prior Authorization CVV Only Reversal/ Void</t>
  </si>
  <si>
    <t>R.C.22</t>
  </si>
  <si>
    <t>M.C.14</t>
  </si>
  <si>
    <t>E.C.14</t>
  </si>
  <si>
    <t>R.C.23</t>
  </si>
  <si>
    <t>M.C.15</t>
  </si>
  <si>
    <t>E.C.15</t>
  </si>
  <si>
    <t>R.C.24</t>
  </si>
  <si>
    <t>M.C.16</t>
  </si>
  <si>
    <t>E.C.16</t>
  </si>
  <si>
    <t>R.C.24-25 Authorization CVV Only Reversal/ Void</t>
  </si>
  <si>
    <t>M.C.16-17 Authorization CVV Only Reversal/ Void</t>
  </si>
  <si>
    <t>E.C.16-17 Authorization CVV Only Reversal/ Void</t>
  </si>
  <si>
    <t>R.C.25</t>
  </si>
  <si>
    <t>M.C.17</t>
  </si>
  <si>
    <t>E.C.17</t>
  </si>
  <si>
    <t>R.C.26</t>
  </si>
  <si>
    <t>M.C.18</t>
  </si>
  <si>
    <t>E.C.18</t>
  </si>
  <si>
    <t>Auth AVS Only</t>
  </si>
  <si>
    <t>R.C.26-27 Authorization AVS Only</t>
  </si>
  <si>
    <t>M.C.18-19 Authorization AVS Only</t>
  </si>
  <si>
    <t>E.C.18-19 Authorization AVS Only</t>
  </si>
  <si>
    <t>R.C.27</t>
  </si>
  <si>
    <t>M.C.19</t>
  </si>
  <si>
    <t>E.C.19</t>
  </si>
  <si>
    <t>R.C.28</t>
  </si>
  <si>
    <t>M.C.20</t>
  </si>
  <si>
    <t>E.C.20</t>
  </si>
  <si>
    <t>Auth Wrong AVS</t>
  </si>
  <si>
    <t>R.C.28-29 Authorization Wrong AVS</t>
  </si>
  <si>
    <t>M.C.20-21 Authorization Wrong AVS</t>
  </si>
  <si>
    <t>E.C.20-21 Authorization Wrong AVS</t>
  </si>
  <si>
    <t>R.C.29.1</t>
  </si>
  <si>
    <t>M.C.21.1</t>
  </si>
  <si>
    <t>E.C.21.1</t>
  </si>
  <si>
    <t>R.C.29.2</t>
  </si>
  <si>
    <t>M.C.21.2</t>
  </si>
  <si>
    <t>E.C.21.2</t>
  </si>
  <si>
    <t>R.C.30</t>
  </si>
  <si>
    <t>M.C.22</t>
  </si>
  <si>
    <t>E.C.22</t>
  </si>
  <si>
    <t>R.C.30-32 Prior Authorization AVS Only Reversal/ Void</t>
  </si>
  <si>
    <t>M.C.22-24 Prior Authorization AVS Only Reversal/ Void</t>
  </si>
  <si>
    <t>E.C.22-24 Prior Authorization AVS Only Reversal/ Void</t>
  </si>
  <si>
    <t>R.C.31</t>
  </si>
  <si>
    <t>M.C.23</t>
  </si>
  <si>
    <t>E.C.23</t>
  </si>
  <si>
    <t>R.C.32</t>
  </si>
  <si>
    <t>M.C.24</t>
  </si>
  <si>
    <t>E.C.24</t>
  </si>
  <si>
    <t>R.C.33</t>
  </si>
  <si>
    <t>M.C.25</t>
  </si>
  <si>
    <t>E.C.25</t>
  </si>
  <si>
    <t>R.C.33-34 Autorization AVS Only Reversal/ Void</t>
  </si>
  <si>
    <t>M.C.25-26 Autorization AVS Only Reversal/ Void</t>
  </si>
  <si>
    <t>E.C.25-26 Autorization AVS Only Reversal/ Void</t>
  </si>
  <si>
    <t>R.C.34</t>
  </si>
  <si>
    <t>M.C.26</t>
  </si>
  <si>
    <t>E.C.26</t>
  </si>
  <si>
    <t>R.C.35</t>
  </si>
  <si>
    <t>M.C.27</t>
  </si>
  <si>
    <t>E.C.27</t>
  </si>
  <si>
    <t>Auth w/AVS and CVV</t>
  </si>
  <si>
    <t>R.C.35-36 Authorization AVS and CVV</t>
  </si>
  <si>
    <t>M.C.27-28 Authorization AVS and CVV</t>
  </si>
  <si>
    <t>E.C.27-28 Authorization AVS and CVV</t>
  </si>
  <si>
    <t>R.C.36</t>
  </si>
  <si>
    <t>M.C.28</t>
  </si>
  <si>
    <t>E.C.28</t>
  </si>
  <si>
    <t>R.C.181</t>
  </si>
  <si>
    <t>M.C.121</t>
  </si>
  <si>
    <t>E.C.121</t>
  </si>
  <si>
    <t>Auth Wrong CVV and Wrong AVS</t>
  </si>
  <si>
    <t>R.C.182</t>
  </si>
  <si>
    <t>M.C.122</t>
  </si>
  <si>
    <t>E.C.122</t>
  </si>
  <si>
    <t>R.C.37</t>
  </si>
  <si>
    <t>M.C.29</t>
  </si>
  <si>
    <t>E.C.29</t>
  </si>
  <si>
    <t>Auth CVV and Wrong Address</t>
  </si>
  <si>
    <t>R.C.37-38 Authorization CVV and Wrong Address</t>
  </si>
  <si>
    <t>M.C.29-30 Authorization CVV and Wrong Address</t>
  </si>
  <si>
    <t>E.C.29-30 Authorization CVV and Wrong Address</t>
  </si>
  <si>
    <t>R.C.38</t>
  </si>
  <si>
    <t>M.C.30</t>
  </si>
  <si>
    <t>E.C.30</t>
  </si>
  <si>
    <t>R.C.39</t>
  </si>
  <si>
    <t>M.C.31</t>
  </si>
  <si>
    <t>E.C.31</t>
  </si>
  <si>
    <t>Auth CVV and Wrong Zip Code</t>
  </si>
  <si>
    <t>R.C.39-40 Authorization CVV and Wrong Zip Code</t>
  </si>
  <si>
    <t>M.C.31-32 Authorization CVV and Wrong Zip Code</t>
  </si>
  <si>
    <t>E.C.31-32 Authorization CVV and Wrong Zip Code</t>
  </si>
  <si>
    <t>R.C.40</t>
  </si>
  <si>
    <t>M.C.32</t>
  </si>
  <si>
    <t>E.C.32</t>
  </si>
  <si>
    <t>R.C.41</t>
  </si>
  <si>
    <t>M.C.33</t>
  </si>
  <si>
    <t>E.C.33</t>
  </si>
  <si>
    <t>Auth CVV and Wrong AVS</t>
  </si>
  <si>
    <t>R.C.41-42 Authorization CVV and Wrong AVS</t>
  </si>
  <si>
    <t>M.C.33-34 Authorization CVV and Wrong AVS</t>
  </si>
  <si>
    <t>E.C.33-34 Authorization CVV and Wrong AVS</t>
  </si>
  <si>
    <t>R.C.42</t>
  </si>
  <si>
    <t>M.C.34</t>
  </si>
  <si>
    <t>E.C.34</t>
  </si>
  <si>
    <t>R.C.43</t>
  </si>
  <si>
    <t>M.C.35</t>
  </si>
  <si>
    <t>E.C.35</t>
  </si>
  <si>
    <t>R.C.43-44 Authorization CVV and AVS</t>
  </si>
  <si>
    <t>M.C.35-36 Authorization CVV and AVS</t>
  </si>
  <si>
    <t>E.C.35-36 Authorization CVV and AVS</t>
  </si>
  <si>
    <t>R.C.44</t>
  </si>
  <si>
    <t>M.C.36</t>
  </si>
  <si>
    <t>E.C.36</t>
  </si>
  <si>
    <t>R.C.45</t>
  </si>
  <si>
    <t>M.C.37</t>
  </si>
  <si>
    <t>E.C.37</t>
  </si>
  <si>
    <t>Auth w/AVS and Wrong CVV</t>
  </si>
  <si>
    <t>R.C.45-46 Authorization AVS and Wrong CVV</t>
  </si>
  <si>
    <t>M.C.37-38 Authorization AVS and Wrong CVV</t>
  </si>
  <si>
    <t>E.C.37-38 Authorization AVS and Wrong CVV</t>
  </si>
  <si>
    <t>R.C.46</t>
  </si>
  <si>
    <t>M.C.38</t>
  </si>
  <si>
    <t>E.C.38</t>
  </si>
  <si>
    <t>R.C.47</t>
  </si>
  <si>
    <t>M.C.39</t>
  </si>
  <si>
    <t>E.C.39</t>
  </si>
  <si>
    <t>Auth w/AVS and CVV = IL</t>
  </si>
  <si>
    <t>IL</t>
  </si>
  <si>
    <t>R.C.47-48 Authorization AVS and CVV=IL</t>
  </si>
  <si>
    <t>M.C.39-40 Authorization AVS and CVV=IL</t>
  </si>
  <si>
    <t>E.C.39-40 Authorization AVS and CVV=IL</t>
  </si>
  <si>
    <t>R.C.48</t>
  </si>
  <si>
    <t>M.C.40</t>
  </si>
  <si>
    <t>E.C.40</t>
  </si>
  <si>
    <t>R.C.49</t>
  </si>
  <si>
    <t>M.C.41</t>
  </si>
  <si>
    <t>E.C.41</t>
  </si>
  <si>
    <t>Auth w/AVS and CVV = NP</t>
  </si>
  <si>
    <t>NP</t>
  </si>
  <si>
    <t>R.C.49-50 Authorization AVS and CVV=NP</t>
  </si>
  <si>
    <t>M.C.41-42 Authorization AVS and CVV=NP</t>
  </si>
  <si>
    <t>E.C.41-42 Authorization AVS and CVV=NP</t>
  </si>
  <si>
    <t>R.C.50</t>
  </si>
  <si>
    <t>M.C.42</t>
  </si>
  <si>
    <t>E.C.42</t>
  </si>
  <si>
    <t>R.C.51</t>
  </si>
  <si>
    <t>M.C.43</t>
  </si>
  <si>
    <t>E.C.43</t>
  </si>
  <si>
    <t>R.C.51-52 Authorization AVS and CVV Reversal/ Void</t>
  </si>
  <si>
    <t>M.C.43-44 Authorization AVS and CVV Reversal/ Void</t>
  </si>
  <si>
    <t>E.C.43-44 Authorization AVS and CVV Reversal/ Void</t>
  </si>
  <si>
    <t>R.C.52</t>
  </si>
  <si>
    <t>M.C.44</t>
  </si>
  <si>
    <t>E.C.44</t>
  </si>
  <si>
    <t>Auth Reversal(Void)</t>
  </si>
  <si>
    <t>R.C.53</t>
  </si>
  <si>
    <t>M.C.45</t>
  </si>
  <si>
    <t>E.C.45</t>
  </si>
  <si>
    <t>R.C.53-55 Prior Authorization AVS and CVV Reversal/ Void</t>
  </si>
  <si>
    <t>M.C.45-47 Prior Authorization AVS and CVV Reversal/ Void</t>
  </si>
  <si>
    <t>E.C.45-47 Prior Authorization AVS and CVV Reversal/ Void</t>
  </si>
  <si>
    <t>R.C.54</t>
  </si>
  <si>
    <t>M.C.46</t>
  </si>
  <si>
    <t>E.C.46</t>
  </si>
  <si>
    <t>R.C.55</t>
  </si>
  <si>
    <t>M.C.47</t>
  </si>
  <si>
    <t>E.C.47</t>
  </si>
  <si>
    <t>Auth (0100) Partial reversal</t>
  </si>
  <si>
    <t>Swiped or Manual</t>
  </si>
  <si>
    <t>R.C.56</t>
  </si>
  <si>
    <t>M.C.48</t>
  </si>
  <si>
    <t>E.C.48</t>
  </si>
  <si>
    <t>Auth only</t>
  </si>
  <si>
    <t>Visa #1 or Mastercard #1</t>
  </si>
  <si>
    <t>R.C.56-58 Authorization Partial Reversal/ Void</t>
  </si>
  <si>
    <t>M.C.48-50 Authorization Partial Reversal/ Void</t>
  </si>
  <si>
    <t>E.C.48-50 Authorization Partial Reversal/ Void</t>
  </si>
  <si>
    <t>R.C.57</t>
  </si>
  <si>
    <t>M.C.49</t>
  </si>
  <si>
    <t>E.C.49</t>
  </si>
  <si>
    <t>Auth Partial Reversal</t>
  </si>
  <si>
    <t>R.C.58</t>
  </si>
  <si>
    <t>M.C.50</t>
  </si>
  <si>
    <t>E.C.50</t>
  </si>
  <si>
    <t>Sale</t>
  </si>
  <si>
    <t>R.C.59</t>
  </si>
  <si>
    <t>R.C.59 Sale</t>
  </si>
  <si>
    <t>R.C.60</t>
  </si>
  <si>
    <t>R.C.60-61 Sale Reversal</t>
  </si>
  <si>
    <t>R.C.61</t>
  </si>
  <si>
    <t>Sale Reversal/Void</t>
  </si>
  <si>
    <t>R.C.62</t>
  </si>
  <si>
    <t>Sale Force/Prior Auth Voice Auth</t>
  </si>
  <si>
    <t>Any Denial Test Card</t>
  </si>
  <si>
    <t>Voice auth 022018</t>
  </si>
  <si>
    <t>R.C.62 Sale Force/ Prior Authorization Voice Authorization</t>
  </si>
  <si>
    <t>R.C.63</t>
  </si>
  <si>
    <t>R.C.63-64 Sale Force/ Prior Authorization Voice Authorization Reversal/ Void</t>
  </si>
  <si>
    <t>R.C.64</t>
  </si>
  <si>
    <t>Sale Force/Prior Auth Voice Auth Reversal/Void</t>
  </si>
  <si>
    <t xml:space="preserve">Manual </t>
  </si>
  <si>
    <t>R.C.65</t>
  </si>
  <si>
    <t>M.C.51</t>
  </si>
  <si>
    <t>E.C.51</t>
  </si>
  <si>
    <t>Sale No AVS No CVV</t>
  </si>
  <si>
    <t>R.C.65 Sale No CVV No AVS</t>
  </si>
  <si>
    <t>M.C.51 Sale No CVV No AVS</t>
  </si>
  <si>
    <t>E.C.51 Sale No CVV No AVS</t>
  </si>
  <si>
    <t>R.C.66</t>
  </si>
  <si>
    <t>M.C.52</t>
  </si>
  <si>
    <t>E.C.52</t>
  </si>
  <si>
    <t>R.C.66-67 Sale No CVV No AVS Reversal/ Void</t>
  </si>
  <si>
    <t>M.C.52-53 Sale No CVV No AVS Reversal/ Void</t>
  </si>
  <si>
    <t>E.C.52-53 Sale No CVV No AVS Reversal/ Void</t>
  </si>
  <si>
    <t>R.C.67</t>
  </si>
  <si>
    <t>M.C.53</t>
  </si>
  <si>
    <t>E.C.53</t>
  </si>
  <si>
    <t>R.C.70</t>
  </si>
  <si>
    <t>M.C.56</t>
  </si>
  <si>
    <t>E.C.56</t>
  </si>
  <si>
    <t>Sale w/CVV only</t>
  </si>
  <si>
    <t>R.C.70-71 Sale CVV Only Reversal/ Void</t>
  </si>
  <si>
    <t>M.C.56-57 Sale CVV Only Reversal/ Void</t>
  </si>
  <si>
    <t>E.C.56-57 Sale CVV Only Reversal/ Void</t>
  </si>
  <si>
    <t>R.C.71</t>
  </si>
  <si>
    <t>M.C.57</t>
  </si>
  <si>
    <t>E.C.57</t>
  </si>
  <si>
    <t>R.C.72</t>
  </si>
  <si>
    <t>M.C.58</t>
  </si>
  <si>
    <t>E.C.58</t>
  </si>
  <si>
    <t>Sale w/AVS Only</t>
  </si>
  <si>
    <t>AVS only as stated no CVV value</t>
  </si>
  <si>
    <t>R.C.72 Sale AVS Only</t>
  </si>
  <si>
    <t>M.C.58 Sale AVS Only</t>
  </si>
  <si>
    <t>E.C.58 Sale AVS Only</t>
  </si>
  <si>
    <t>R.C.73.1</t>
  </si>
  <si>
    <t>M.C.59.1</t>
  </si>
  <si>
    <t>E.C.59.1</t>
  </si>
  <si>
    <t>Sale Wrong AVS</t>
  </si>
  <si>
    <t>R.C.73 Sale Wrong AVS</t>
  </si>
  <si>
    <t>M.C.59 Sale Wrong AVS</t>
  </si>
  <si>
    <t>E.C.59 Sale Wrong AVS</t>
  </si>
  <si>
    <t>R.C.73.2</t>
  </si>
  <si>
    <t>M.C.59.2</t>
  </si>
  <si>
    <t>E.C.59.2</t>
  </si>
  <si>
    <t>R.C.74</t>
  </si>
  <si>
    <t>M.C.60</t>
  </si>
  <si>
    <t>E.C.60</t>
  </si>
  <si>
    <t>R.C.74-75 Sale AVS Only Reversal/ Void</t>
  </si>
  <si>
    <t>M.C.60-61 Sale AVS Only Reversal/ Void</t>
  </si>
  <si>
    <t>E.C.60-61 Sale AVS Only Reversal/ Void</t>
  </si>
  <si>
    <t>R.C.75</t>
  </si>
  <si>
    <t>M.C.61</t>
  </si>
  <si>
    <t>E.C.61</t>
  </si>
  <si>
    <t>R.C.76</t>
  </si>
  <si>
    <t>M.C.62</t>
  </si>
  <si>
    <t>E.C.62</t>
  </si>
  <si>
    <t>Sale w/AVS and CVV</t>
  </si>
  <si>
    <t>R.C.76 Sale AVS and CVV</t>
  </si>
  <si>
    <t>M.C.62 Sale AVS and CVV</t>
  </si>
  <si>
    <t>E.C.62 Sale AVS and CVV</t>
  </si>
  <si>
    <t>R.C.183</t>
  </si>
  <si>
    <t>M.C.123</t>
  </si>
  <si>
    <t>E.C.123</t>
  </si>
  <si>
    <t>Sale w/ Wrong AVS and Wrong CVV</t>
  </si>
  <si>
    <t>350 / 4321</t>
  </si>
  <si>
    <t>R.C.184</t>
  </si>
  <si>
    <t>M.C.124</t>
  </si>
  <si>
    <t>E.C.124</t>
  </si>
  <si>
    <t>R.C.81</t>
  </si>
  <si>
    <t>M.C.67</t>
  </si>
  <si>
    <t>E.C.67</t>
  </si>
  <si>
    <t>Sale w/AVS and CVV = IL</t>
  </si>
  <si>
    <t>R.C.81 Sale AVS and CVV=IL</t>
  </si>
  <si>
    <t>M.C.67 Sale AVS and CVV=IL</t>
  </si>
  <si>
    <t>E.C.67 Sale AVS and CVV=IL</t>
  </si>
  <si>
    <t>R.C.82</t>
  </si>
  <si>
    <t>M.C.68</t>
  </si>
  <si>
    <t>E.C.68</t>
  </si>
  <si>
    <t>Sale w/AVS and CVV = NP</t>
  </si>
  <si>
    <t>R.C.82 Sale AVS and CVV=NP</t>
  </si>
  <si>
    <t>M.C.68 Sale AVS and CVV=NP</t>
  </si>
  <si>
    <t>E.C.68 Sale AVS and CVV=NP</t>
  </si>
  <si>
    <t>R.C.83</t>
  </si>
  <si>
    <t>M.C.69</t>
  </si>
  <si>
    <t>E.C.69</t>
  </si>
  <si>
    <t>R.C.83-84 Sale AVS and CVV Reversal/ Void</t>
  </si>
  <si>
    <t>M.C.69-70 Sale AVS and CVV Reversal/ Void</t>
  </si>
  <si>
    <t>E.C.69-70 Sale AVS and CVV Reversal/ Void</t>
  </si>
  <si>
    <t>R.C.84</t>
  </si>
  <si>
    <t>M.C.70</t>
  </si>
  <si>
    <t>E.C.70</t>
  </si>
  <si>
    <t>R.C.85</t>
  </si>
  <si>
    <t>M.C.71</t>
  </si>
  <si>
    <t>E.C.71</t>
  </si>
  <si>
    <t>R.C.85 Sale Force/ Prior Authorization Voice Authorization - Manual</t>
  </si>
  <si>
    <t>M.C.71 Sale Force/ Prior Authorization Voice Authorization - Manual</t>
  </si>
  <si>
    <t>E.C.71 Sale Force/ Prior Authorization Voice Authorization - Manual</t>
  </si>
  <si>
    <t>R.C.86</t>
  </si>
  <si>
    <t>M.C.72</t>
  </si>
  <si>
    <t>E.C.72</t>
  </si>
  <si>
    <t>R.C.86-87 Sale Force/ Prior Authorization Voice Authorization Reversal/ Void- Manual</t>
  </si>
  <si>
    <t>M.C.72-73 Sale Force/ Prior Authorization Voice Authorization Reversal/ Void- Manual</t>
  </si>
  <si>
    <t>E.C.72-73 Sale Force/ Prior Authorization Voice Authorization Reversal/ Void- Manual</t>
  </si>
  <si>
    <t>R.C.87</t>
  </si>
  <si>
    <t>M.C.73</t>
  </si>
  <si>
    <t>E.C.73</t>
  </si>
  <si>
    <t>Refund/Return</t>
  </si>
  <si>
    <t>R.C.88</t>
  </si>
  <si>
    <t>Refund</t>
  </si>
  <si>
    <t>R.C.88 Refund/ Return - Swiped</t>
  </si>
  <si>
    <t>R.C.89</t>
  </si>
  <si>
    <t>R.C.89-90 Refund/ Return Reversal/ Void - Swiped</t>
  </si>
  <si>
    <t>R.C.90</t>
  </si>
  <si>
    <t>Refund Reversal/Void</t>
  </si>
  <si>
    <t>R.C.91.1</t>
  </si>
  <si>
    <t>M.C.74.1</t>
  </si>
  <si>
    <t>E.C.74.1</t>
  </si>
  <si>
    <t>R.C.91.2</t>
  </si>
  <si>
    <t>M.C.74.2</t>
  </si>
  <si>
    <t>E.C.74.2</t>
  </si>
  <si>
    <t>R.C.91 Refund/ Return - Manual</t>
  </si>
  <si>
    <t>E.C.74 Refund/ Return - Manual</t>
  </si>
  <si>
    <t>R.C.92.1</t>
  </si>
  <si>
    <t>M.C.75.1</t>
  </si>
  <si>
    <t>E.C.75.1</t>
  </si>
  <si>
    <t>R.C.92.2</t>
  </si>
  <si>
    <t>M.C.75.2</t>
  </si>
  <si>
    <t>E.C.75.2</t>
  </si>
  <si>
    <t>R.C.92-93 Refund/Return Reversal/ Void - Manual</t>
  </si>
  <si>
    <t>E.C.75-76 Refund/Return Reversal/ Void - Manual</t>
  </si>
  <si>
    <t>R.C.93</t>
  </si>
  <si>
    <t>M.C.76</t>
  </si>
  <si>
    <t>E.C.76</t>
  </si>
  <si>
    <t>Partial Approval Authorization</t>
  </si>
  <si>
    <t>R.C.94</t>
  </si>
  <si>
    <t>Auth</t>
  </si>
  <si>
    <t>Visa, AMEX, DS Partial Approval Card #1 or MC Partial Approval Card #2</t>
  </si>
  <si>
    <t>R.C.94-95 Authorization Partial Approval $200 - Swiped</t>
  </si>
  <si>
    <t>R.C.95</t>
  </si>
  <si>
    <t>R.C.96</t>
  </si>
  <si>
    <t>Visa, AMEX, DS Partial Approval Card #2 or MC Partial Approval Card #1</t>
  </si>
  <si>
    <t>R.C.96-98 Prior Authorization Reversal/ Void Partial Approval $300 - Swiped</t>
  </si>
  <si>
    <t>R.C.97</t>
  </si>
  <si>
    <t>R.C.98</t>
  </si>
  <si>
    <t>Prior Auth Reversal/void</t>
  </si>
  <si>
    <t>R.C.99</t>
  </si>
  <si>
    <t>R.C.99-100 Authorization Reversal/ Void Partial Approval $400 - Swiped</t>
  </si>
  <si>
    <t>R.C.100</t>
  </si>
  <si>
    <t>Auth Reversal</t>
  </si>
  <si>
    <t>R.C.101</t>
  </si>
  <si>
    <t>Any Partial Approval Card #3</t>
  </si>
  <si>
    <t>Fully approved and returns the remaining balance (Need to email receipts)</t>
  </si>
  <si>
    <t>R.C.101 Authorization Partial Approval $475 - Swiped</t>
  </si>
  <si>
    <t>R.C.102</t>
  </si>
  <si>
    <t>M.C.77</t>
  </si>
  <si>
    <t>E.C.77</t>
  </si>
  <si>
    <t>R.C.102-103 Authorization Partial Approval $250 - Manual</t>
  </si>
  <si>
    <t>E.C.77-78 Authorization Partial Approval $250 - Manual</t>
  </si>
  <si>
    <t>R.C.103</t>
  </si>
  <si>
    <t>M.C.78</t>
  </si>
  <si>
    <t>E.C.78</t>
  </si>
  <si>
    <t>R.C.104</t>
  </si>
  <si>
    <t>M.C.79</t>
  </si>
  <si>
    <t>E.C.79</t>
  </si>
  <si>
    <t>R.C.104-106 Prior Authorization Reversal/ Void Partial Approval $360 - Manual</t>
  </si>
  <si>
    <t>E.C.79-81 Prior Authorization Reversal/ Void Partial Approval $360 - Manual</t>
  </si>
  <si>
    <t>R.C.105</t>
  </si>
  <si>
    <t>M.C.80</t>
  </si>
  <si>
    <t>E.C.80</t>
  </si>
  <si>
    <t>R.C.106</t>
  </si>
  <si>
    <t>M.C.81</t>
  </si>
  <si>
    <t>E.C.81</t>
  </si>
  <si>
    <t>R.C.107</t>
  </si>
  <si>
    <t>M.C.82</t>
  </si>
  <si>
    <t>E.C.82</t>
  </si>
  <si>
    <t>R.C.107-108 Authorization Reversal/ Void Partial Approval $450 - Manual</t>
  </si>
  <si>
    <t>E.C.82-83 Authorization Reversal/ Void Partial Approval $450 - Manual</t>
  </si>
  <si>
    <t>R.C.108</t>
  </si>
  <si>
    <t>M.C.83</t>
  </si>
  <si>
    <t>E.C.83</t>
  </si>
  <si>
    <t>R.C.109</t>
  </si>
  <si>
    <t>M.C.84</t>
  </si>
  <si>
    <t>E.C.84</t>
  </si>
  <si>
    <t>R.C.109 Authorization Partial Approval $550 - Manual</t>
  </si>
  <si>
    <t>E.C.84 Authorization Partial Approval $550 - Manual</t>
  </si>
  <si>
    <t>R.C.110</t>
  </si>
  <si>
    <t>R.C.110 Sale Partial Approval $200 - Swiped</t>
  </si>
  <si>
    <t>R.C.111</t>
  </si>
  <si>
    <t>R.C.111 Sale Partial Approval $300 - Swiped</t>
  </si>
  <si>
    <t>R.C.112</t>
  </si>
  <si>
    <t>R.C.112-113 Sale Reversal/ Void Partial Approval $400 - Swiped</t>
  </si>
  <si>
    <t>R.C.113</t>
  </si>
  <si>
    <t>Sale Reversal/void</t>
  </si>
  <si>
    <t>R.C.114</t>
  </si>
  <si>
    <t>R.C.114 Sale Partial Approval $475 - Swiped</t>
  </si>
  <si>
    <t>R.C.115</t>
  </si>
  <si>
    <t>M.C.85</t>
  </si>
  <si>
    <t>E.C.85</t>
  </si>
  <si>
    <t>R.C.115 Sale Partial Approval $250 - Manual</t>
  </si>
  <si>
    <t>E.C.85 Sale Partial Approval $250 - Manual</t>
  </si>
  <si>
    <t>R.C.116</t>
  </si>
  <si>
    <t>M.C.86</t>
  </si>
  <si>
    <t>E.C.86</t>
  </si>
  <si>
    <t>R.C.116 Sale Partial Approval $360 - Manual</t>
  </si>
  <si>
    <t>E.C.86 Sale Partial Approval $360 - Manual</t>
  </si>
  <si>
    <t>R.C.117</t>
  </si>
  <si>
    <t>M.C.87</t>
  </si>
  <si>
    <t>E.C.87</t>
  </si>
  <si>
    <t>R.C.117-118 Sale Reversal/ Void Partial Approval $450 - Manual</t>
  </si>
  <si>
    <t>E.C.87-88 Sale Reversal/ Void Partial Approval $450 - Manual</t>
  </si>
  <si>
    <t>R.C.118</t>
  </si>
  <si>
    <t>M.C.88</t>
  </si>
  <si>
    <t>E.C.88</t>
  </si>
  <si>
    <t>R.C.119</t>
  </si>
  <si>
    <t>M.C.89</t>
  </si>
  <si>
    <t>E.C.89</t>
  </si>
  <si>
    <t>R.C.119 Sale Partial Approval $550 - Manual</t>
  </si>
  <si>
    <t>E.C.89 Sale Partial Approval $550 - Manual</t>
  </si>
  <si>
    <t>Prepaid Balance Inquiry</t>
  </si>
  <si>
    <t>R.C.120</t>
  </si>
  <si>
    <t>R.C.120 Prepaid Balance Inquiry - Swiped</t>
  </si>
  <si>
    <t>R.C.121</t>
  </si>
  <si>
    <t>M.C.90</t>
  </si>
  <si>
    <t>E.C.90</t>
  </si>
  <si>
    <t>R.C.121 Prepaid Balance Inquiry - Manual</t>
  </si>
  <si>
    <t>E.C.90 Prepaid Balance Inquiry - Manual</t>
  </si>
  <si>
    <t>Purchase Card Authorization</t>
  </si>
  <si>
    <t>R.C.122</t>
  </si>
  <si>
    <t>M.C.91</t>
  </si>
  <si>
    <t>E.C.91</t>
  </si>
  <si>
    <t>Auth level 2</t>
  </si>
  <si>
    <t>Any Purchase Level 2 and 3 Card</t>
  </si>
  <si>
    <t>R.C.122-123 Authorization Purchase Card</t>
  </si>
  <si>
    <t>E.C.91-92 Authorization Purchase Card</t>
  </si>
  <si>
    <t>R.C.123</t>
  </si>
  <si>
    <t>M.C.92</t>
  </si>
  <si>
    <t>E.C.92</t>
  </si>
  <si>
    <t>Tax Amount &gt; $0</t>
  </si>
  <si>
    <t>R.C.124</t>
  </si>
  <si>
    <t>M.C.93</t>
  </si>
  <si>
    <t>E.C.93</t>
  </si>
  <si>
    <t>R.C.124-125 Authorization Purchase Card - Tax Exempt</t>
  </si>
  <si>
    <t>E.C.93-94 Authorization Purchase Card - Tax Exempt</t>
  </si>
  <si>
    <t>R.C.125</t>
  </si>
  <si>
    <t>M.C.94</t>
  </si>
  <si>
    <t>E.C.94</t>
  </si>
  <si>
    <t>Tax Amount = $0</t>
  </si>
  <si>
    <t>R.C.126</t>
  </si>
  <si>
    <t>M.C.95</t>
  </si>
  <si>
    <t>E.C.95</t>
  </si>
  <si>
    <t>R.C.126-127 Authorization Purchase Card - Non Taxable</t>
  </si>
  <si>
    <t>E.C.95-96 Authorization Purchase Card - Non Taxable</t>
  </si>
  <si>
    <t>R.C.127</t>
  </si>
  <si>
    <t>M.C.96</t>
  </si>
  <si>
    <t>E.C.96</t>
  </si>
  <si>
    <t>Purchase Card Sale</t>
  </si>
  <si>
    <t>R.C.128</t>
  </si>
  <si>
    <t>M.C.97</t>
  </si>
  <si>
    <t>E.C.97</t>
  </si>
  <si>
    <t>Sale level 2 - One Pass</t>
  </si>
  <si>
    <t>R.C.128 Sale One Pass Purchase Card</t>
  </si>
  <si>
    <t>E.C.97 Sale One Pass Purchase Card</t>
  </si>
  <si>
    <t>R.C.129</t>
  </si>
  <si>
    <t>M.C.98</t>
  </si>
  <si>
    <t>E.C.98</t>
  </si>
  <si>
    <t>R.C.129 Sale One Pass Purchase Card - Tax Exempt</t>
  </si>
  <si>
    <t>E.C.98 Sale One Pass Purchase Card - Tax Exempt</t>
  </si>
  <si>
    <t>R.C.130</t>
  </si>
  <si>
    <t>M.C.99</t>
  </si>
  <si>
    <t>E.C.99</t>
  </si>
  <si>
    <t>R.C.130 Sale One Pass Purchase Card - Non Taxable</t>
  </si>
  <si>
    <t>E.C.99 Sale One Pass Purchase Card - Non Taxable</t>
  </si>
  <si>
    <t>R.C.131</t>
  </si>
  <si>
    <t>Sale level 2 - Two Pass</t>
  </si>
  <si>
    <t>R.C.131-132 Sale Two Pass Purchase Card</t>
  </si>
  <si>
    <t>R.C.132</t>
  </si>
  <si>
    <t>Sale Adjusted level 2 - Two Pass</t>
  </si>
  <si>
    <t>R.C.133</t>
  </si>
  <si>
    <t>R.C.133-134 Sale Two Pass Purchase Card - Tax Exempt</t>
  </si>
  <si>
    <t>R.C.134</t>
  </si>
  <si>
    <t>R.C.135</t>
  </si>
  <si>
    <t>R.C.135-136 Sale Two Pass Purchase Card - Non Taxable</t>
  </si>
  <si>
    <t>R.C.136</t>
  </si>
  <si>
    <t xml:space="preserve">                               ***NOTE:  In order to qualify for Level 3 you must provide Level 2 detail.  </t>
  </si>
  <si>
    <t>R.L3.1</t>
  </si>
  <si>
    <t>M.L3.1</t>
  </si>
  <si>
    <t>E.L3.1</t>
  </si>
  <si>
    <t>Auth level 3</t>
  </si>
  <si>
    <t>R.L3.1-2 Authorization Purchase Card - Level 3 (G043)</t>
  </si>
  <si>
    <t>E.L3.1-2 Authorization Purchase Card - Level 3 (G043)</t>
  </si>
  <si>
    <t>R.L3.2</t>
  </si>
  <si>
    <t>M.L3.2</t>
  </si>
  <si>
    <t>E.L3.2</t>
  </si>
  <si>
    <t xml:space="preserve">Tax Amount = 000000100, PO Number </t>
  </si>
  <si>
    <t>R.L3.3</t>
  </si>
  <si>
    <t>M.L3.3</t>
  </si>
  <si>
    <t>E.L3.3</t>
  </si>
  <si>
    <t>R.L3.3-4 Authorization Purchase Card - Tax Exempt - Level 3 (G043)</t>
  </si>
  <si>
    <t>E.L3.3-4 Authorization Purchase Card - Tax Exempt - Level 3 (G043)</t>
  </si>
  <si>
    <t>R.L3.4</t>
  </si>
  <si>
    <t>M.L3.4</t>
  </si>
  <si>
    <t>E.L3.4</t>
  </si>
  <si>
    <t xml:space="preserve">Tax Amount = 888888888 (Tax-Exempt), PO Number </t>
  </si>
  <si>
    <t>R.L3.5</t>
  </si>
  <si>
    <t>M.L3.5</t>
  </si>
  <si>
    <t>E.L3.5</t>
  </si>
  <si>
    <t>R.L3.5-6 Authorization Purchase Card - Non Taxable - Level 3 (G043)</t>
  </si>
  <si>
    <t>E.L3.5-6 Authorization Purchase Card - Non Taxable - Level 3 (G043)</t>
  </si>
  <si>
    <t>R.L3.6</t>
  </si>
  <si>
    <t>M.L3.6</t>
  </si>
  <si>
    <t>E.L3.6</t>
  </si>
  <si>
    <t xml:space="preserve">Tax Amount = 999999999 (Non-Taxable), PO Number </t>
  </si>
  <si>
    <t>R.L3.7</t>
  </si>
  <si>
    <t>M.L3.7</t>
  </si>
  <si>
    <t>Sale level 3 - One Pass</t>
  </si>
  <si>
    <t>R.L3.7 Sale One Pass Purchase Card - Level 3 (G043)</t>
  </si>
  <si>
    <t>E.L3.7 Sale One Pass Purchase Card - Level 3 (G043)</t>
  </si>
  <si>
    <t>R.L3.8</t>
  </si>
  <si>
    <t>M.L3.8</t>
  </si>
  <si>
    <t>E.L3.8</t>
  </si>
  <si>
    <t>Tax Amount = 888888888 (Tax-Exempt), PO Number</t>
  </si>
  <si>
    <t>R.L3.8 Sale One Pass Purchase Card - Tax Exempt - Level 3 (G043)</t>
  </si>
  <si>
    <t>E.L3.8 Sale One Pass Purchase Card - Tax Exempt - Level 3 (G043)</t>
  </si>
  <si>
    <t>R.L3.9</t>
  </si>
  <si>
    <t>M.L3.9</t>
  </si>
  <si>
    <t>E.L3.9</t>
  </si>
  <si>
    <t>R.L3.9 Sale One Pass Purchase Card - Non Taxable - Level 3 (G043)</t>
  </si>
  <si>
    <t>E.L3.9 Sale One Pass Purchase Card - Non Taxable - Level 3 (G043)</t>
  </si>
  <si>
    <t>R.L3.10</t>
  </si>
  <si>
    <t>M.L3.10</t>
  </si>
  <si>
    <t>E.L3.10</t>
  </si>
  <si>
    <t>Sale level 3 - Two Pass</t>
  </si>
  <si>
    <t xml:space="preserve">0210 Response should send back a purchase card indicator in 120.3 Network Mnemonic/Card Type field. </t>
  </si>
  <si>
    <t>R.L3.10-11 Sale Two Pass Purchase Card - Level 3 (G043)</t>
  </si>
  <si>
    <t>R.L3.11</t>
  </si>
  <si>
    <t>M.L3.11</t>
  </si>
  <si>
    <t>E.L3.11</t>
  </si>
  <si>
    <t>Sale Adjusted level 3 - Two Pass</t>
  </si>
  <si>
    <t>R.L3.12</t>
  </si>
  <si>
    <t>M.L3.12</t>
  </si>
  <si>
    <t>E.L3.12</t>
  </si>
  <si>
    <t>R.L3.12-13 Sale Two Pass Purchase Card - Tax Exempt - Level 3 (G043)</t>
  </si>
  <si>
    <t>R.L3.13</t>
  </si>
  <si>
    <t>M.L3.13</t>
  </si>
  <si>
    <t>E.L3.13</t>
  </si>
  <si>
    <t>R.L3.14</t>
  </si>
  <si>
    <t>M.L3.14</t>
  </si>
  <si>
    <t>E.L3.14</t>
  </si>
  <si>
    <t>R.L3.14-15 Sale Two Pass Purchase Card - Non Taxable - Level 3 (G043)</t>
  </si>
  <si>
    <t>R.L3.15</t>
  </si>
  <si>
    <t>M.L3.15</t>
  </si>
  <si>
    <t>E.L3.15</t>
  </si>
  <si>
    <t>Contactless / NFC / Proximity</t>
  </si>
  <si>
    <t>R.C.137</t>
  </si>
  <si>
    <t>Proximity Contactless Sale</t>
  </si>
  <si>
    <t>R.C.137 Sale - Proximity/ Contactless MSR/ ApplePay In Store</t>
  </si>
  <si>
    <t>R.C.138</t>
  </si>
  <si>
    <t>R.C.138-139 Sale Reversal/ Void - Proximity/ Contactless MSR/ ApplePay In Store</t>
  </si>
  <si>
    <t>R.C.139</t>
  </si>
  <si>
    <t>Proximity Sale Reversal/Void</t>
  </si>
  <si>
    <t>R.C.140</t>
  </si>
  <si>
    <t>Proximity Contactless Return</t>
  </si>
  <si>
    <t>R.C.140 Refund/Return - Proximity/ Contactless MSR/ ApplePay In Store</t>
  </si>
  <si>
    <t>R.C.141</t>
  </si>
  <si>
    <t>R.C.141-142 Refund/Return Reversal/ Void - Proximity/ Contactless MSR/ ApplePay In Store</t>
  </si>
  <si>
    <t>R.C.142</t>
  </si>
  <si>
    <t>Proximity Return Reversal/Void</t>
  </si>
  <si>
    <t xml:space="preserve">Cardholder Activated Terminal (CAT) </t>
  </si>
  <si>
    <t>Swiped or Proximity</t>
  </si>
  <si>
    <t>R.C.143</t>
  </si>
  <si>
    <t>R.C.143 Sale - Cardholder Activated Terminal (CAT)</t>
  </si>
  <si>
    <t>R.C.144</t>
  </si>
  <si>
    <t>R.C.144-145 Sale Reversal/ Void - Cardholder Activated Terminal (CAT)</t>
  </si>
  <si>
    <t>R.C.145</t>
  </si>
  <si>
    <t>R.C.146</t>
  </si>
  <si>
    <t>Proximity Contactless (POS Entry Mode 91)</t>
  </si>
  <si>
    <t>R.C.146 Sale Proximity - Cardholder Activated Terminal (CAT)</t>
  </si>
  <si>
    <t xml:space="preserve">SAF </t>
  </si>
  <si>
    <t>R.C.147</t>
  </si>
  <si>
    <t>Prior Authorization NO Auth ID Response</t>
  </si>
  <si>
    <t>R.C.147 Prior Authorization No Auth Response ID - SAF</t>
  </si>
  <si>
    <t>R.C.148</t>
  </si>
  <si>
    <t>Prior Authorization w/ Auth ID Response</t>
  </si>
  <si>
    <t>R.C.148 Prior Authorization with Auth Response ID - SAF</t>
  </si>
  <si>
    <t>R.C.149</t>
  </si>
  <si>
    <t>R.C.149 Sale - SAF</t>
  </si>
  <si>
    <t xml:space="preserve">Convenience Fee 1 Pass </t>
  </si>
  <si>
    <t>R.Conv.1</t>
  </si>
  <si>
    <t>M.Conv.1</t>
  </si>
  <si>
    <t>E.Conv.1</t>
  </si>
  <si>
    <t>Sale Convenience Fee 1 Pass</t>
  </si>
  <si>
    <t>R.Conv.1 Sale Convenience Fee - One Pass</t>
  </si>
  <si>
    <t>M.Conv.1 Sale Convenience Fee - One Pass</t>
  </si>
  <si>
    <t>E.Conv.1 Sale Convenience Fee - One Pass</t>
  </si>
  <si>
    <t xml:space="preserve">Convenience Fee 2 Pass </t>
  </si>
  <si>
    <t>R.Conv.2</t>
  </si>
  <si>
    <t>M.Conv.2</t>
  </si>
  <si>
    <t>E.Conv.2</t>
  </si>
  <si>
    <t>Sale Convenience Fee 2 Pass</t>
  </si>
  <si>
    <t>R.Conv.2-3 Sale Convenience Fee - Two Pass</t>
  </si>
  <si>
    <t>M.Conv.2-3 Sale Convenience Fee - Two Pass</t>
  </si>
  <si>
    <t>E.Conv.2-3 Sale Convenience Fee - Two Pass</t>
  </si>
  <si>
    <t>R.Conv.3</t>
  </si>
  <si>
    <t>M.Conv.3</t>
  </si>
  <si>
    <t>E.Conv.3</t>
  </si>
  <si>
    <t xml:space="preserve">Changing Base Amount/ Adjustments </t>
  </si>
  <si>
    <t>Adjusted</t>
  </si>
  <si>
    <t>R.C.150</t>
  </si>
  <si>
    <t>R.C.150-151 Authorization - Increase Base Amount</t>
  </si>
  <si>
    <t>R.C.151</t>
  </si>
  <si>
    <t>Completion - Increase Base Amount</t>
  </si>
  <si>
    <t>R.C.152</t>
  </si>
  <si>
    <t>R.C.152-154 Prior Authorization Reversal/ Void - Decrease Base Amount</t>
  </si>
  <si>
    <t>R.C.153</t>
  </si>
  <si>
    <t>Completion - Decrease Base Amount</t>
  </si>
  <si>
    <t>R.C.154</t>
  </si>
  <si>
    <t>Void (6) Adjusted Prior Auth</t>
  </si>
  <si>
    <t>R.C.155</t>
  </si>
  <si>
    <t>R.C.155-156 Sale Adjustment</t>
  </si>
  <si>
    <t>R.C.156</t>
  </si>
  <si>
    <t>Adjust (8) the Sale - Increase base amount</t>
  </si>
  <si>
    <t>R.C.157</t>
  </si>
  <si>
    <t>R.C.157-159 Sale Adjustment Reversal/ Void</t>
  </si>
  <si>
    <t>R.C.158</t>
  </si>
  <si>
    <t>Adjust (8) the Sale - Decrease base amount</t>
  </si>
  <si>
    <t>R.C.159</t>
  </si>
  <si>
    <t>Void Adjusted Sale</t>
  </si>
  <si>
    <t>Adding Tip</t>
  </si>
  <si>
    <t xml:space="preserve">Tip </t>
  </si>
  <si>
    <t>R.Tip.1</t>
  </si>
  <si>
    <t>R.Tip.1-2 Authorization - Adding Tip (G023)</t>
  </si>
  <si>
    <t>R.Tip.2</t>
  </si>
  <si>
    <t>Completion w/ Tip Included</t>
  </si>
  <si>
    <t>Include tip for 1.00. Original Authorization should be included.</t>
  </si>
  <si>
    <t>R.Tip.3</t>
  </si>
  <si>
    <t xml:space="preserve">Sale with tip included </t>
  </si>
  <si>
    <t>Include tip for 1.00</t>
  </si>
  <si>
    <t>R.Tip.3 Sale Tip Included - Adding Tip (G023)</t>
  </si>
  <si>
    <t>R.Tip.4</t>
  </si>
  <si>
    <t>R.Tip.4-5 Sale Adjustment - Adding Tip (G023)</t>
  </si>
  <si>
    <t>R.Tip.5</t>
  </si>
  <si>
    <t xml:space="preserve">Adjust (3) Sale by adding a tip </t>
  </si>
  <si>
    <t>R.Tip.6</t>
  </si>
  <si>
    <t>R.Tip.6-8 Sale Adjustment Reversal/ Void - Adding Tip (G023)</t>
  </si>
  <si>
    <t>R.Tip.7</t>
  </si>
  <si>
    <t xml:space="preserve">Adjust (5) Sale by adding a tip </t>
  </si>
  <si>
    <t>R.Tip.8</t>
  </si>
  <si>
    <t>Bill Payment Authorization</t>
  </si>
  <si>
    <t>R.Bill.1</t>
  </si>
  <si>
    <t>M.Bill.1</t>
  </si>
  <si>
    <t>E.Bill.1</t>
  </si>
  <si>
    <r>
      <t xml:space="preserve">Auth </t>
    </r>
    <r>
      <rPr>
        <b/>
        <u/>
        <sz val="10"/>
        <rFont val="Calibri"/>
        <family val="2"/>
        <scheme val="minor"/>
      </rPr>
      <t>One Time Bill Payment</t>
    </r>
  </si>
  <si>
    <t>R.Bill.1-2 Authorization - One Time Bill Payment</t>
  </si>
  <si>
    <t>M.Bill.1-2 Authorization - One Time Bill Payment</t>
  </si>
  <si>
    <t>E.Bill.1-2 Authorization - One Time Bill Payment</t>
  </si>
  <si>
    <t>R.Bill.2</t>
  </si>
  <si>
    <t>M.Bill.2</t>
  </si>
  <si>
    <t>E.Bill.2</t>
  </si>
  <si>
    <t>R.Bill.3</t>
  </si>
  <si>
    <t>M.Bill.3</t>
  </si>
  <si>
    <t>E.Bill.3</t>
  </si>
  <si>
    <r>
      <t xml:space="preserve">Auth </t>
    </r>
    <r>
      <rPr>
        <b/>
        <u/>
        <sz val="10"/>
        <rFont val="Calibri"/>
        <family val="2"/>
        <scheme val="minor"/>
      </rPr>
      <t>Installment Payment</t>
    </r>
  </si>
  <si>
    <t>R.Bill.3-4 Authorization - Installment Payment</t>
  </si>
  <si>
    <t>M.Bill.3-4 Authorization - Installment Payment</t>
  </si>
  <si>
    <t>E.Bill.3-4 Authorization - Installment Payment</t>
  </si>
  <si>
    <t>R.Bill.4</t>
  </si>
  <si>
    <t>M.Bill.4</t>
  </si>
  <si>
    <t>E.Bill.4</t>
  </si>
  <si>
    <t>R.Bill.5</t>
  </si>
  <si>
    <t>M.Bill.5</t>
  </si>
  <si>
    <t>E.Bill.5</t>
  </si>
  <si>
    <r>
      <t xml:space="preserve">Auth </t>
    </r>
    <r>
      <rPr>
        <b/>
        <u/>
        <sz val="10"/>
        <rFont val="Calibri"/>
        <family val="2"/>
        <scheme val="minor"/>
      </rPr>
      <t>Recurring Payment</t>
    </r>
  </si>
  <si>
    <t>R.Bill.5-6 Authorization - Recurring Payment</t>
  </si>
  <si>
    <t>M.Bill.5-6 Authorization - Recurring Payment</t>
  </si>
  <si>
    <t>E.Bill.5-6 Authorization - Recurring Payment</t>
  </si>
  <si>
    <t>R.Bill.6</t>
  </si>
  <si>
    <t>M.Bill.6</t>
  </si>
  <si>
    <t>E.Bill.6</t>
  </si>
  <si>
    <t>R.Bill.7</t>
  </si>
  <si>
    <t>M.Bill.7</t>
  </si>
  <si>
    <t>E.Bill.7</t>
  </si>
  <si>
    <r>
      <t xml:space="preserve">Sale </t>
    </r>
    <r>
      <rPr>
        <b/>
        <u/>
        <sz val="10"/>
        <rFont val="Calibri"/>
        <family val="2"/>
        <scheme val="minor"/>
      </rPr>
      <t>One Time Bill Payment</t>
    </r>
  </si>
  <si>
    <t>R.Bill.7 Sale - One Time Bill Payment</t>
  </si>
  <si>
    <t>M.Bill.7 Sale - One Time Bill Payment</t>
  </si>
  <si>
    <t>E.Bill.7 Sale - One Time Bill Payment</t>
  </si>
  <si>
    <t>R.Bill.8</t>
  </si>
  <si>
    <t>M.Bill.8</t>
  </si>
  <si>
    <t>E.Bill.8</t>
  </si>
  <si>
    <r>
      <t xml:space="preserve">Sale </t>
    </r>
    <r>
      <rPr>
        <b/>
        <u/>
        <sz val="10"/>
        <rFont val="Calibri"/>
        <family val="2"/>
        <scheme val="minor"/>
      </rPr>
      <t>Installment Payment</t>
    </r>
  </si>
  <si>
    <t>R.Bill.8 Sale - Installment Payment</t>
  </si>
  <si>
    <t>M.Bill.8 Sale - Installment Payment</t>
  </si>
  <si>
    <t>E.Bill.8 Sale - Installment Payment</t>
  </si>
  <si>
    <t>R.Bill.9</t>
  </si>
  <si>
    <t>M.Bill.9</t>
  </si>
  <si>
    <t>E.Bill.9</t>
  </si>
  <si>
    <r>
      <t xml:space="preserve">Sale </t>
    </r>
    <r>
      <rPr>
        <b/>
        <u/>
        <sz val="10"/>
        <rFont val="Calibri"/>
        <family val="2"/>
        <scheme val="minor"/>
      </rPr>
      <t>Recurring Payment</t>
    </r>
  </si>
  <si>
    <t>R.Bill.9 Sale - Recurring Payment</t>
  </si>
  <si>
    <t>M.Bill.9 Sale - Recurring Payment</t>
  </si>
  <si>
    <t>E.Bill.9 Sale - Recurring Payment</t>
  </si>
  <si>
    <t xml:space="preserve">Proximity </t>
  </si>
  <si>
    <t>E.MW.1</t>
  </si>
  <si>
    <t>Mobile Wallet InApp Sale</t>
  </si>
  <si>
    <t>M.MW.1 Sale Mobile Wallet InApp</t>
  </si>
  <si>
    <t>E.MW.1 Sale Mobile Wallet InApp</t>
  </si>
  <si>
    <t>E.MW.2</t>
  </si>
  <si>
    <t>M.MW.2-3 Sale Reversal/ Void Mobile Wallet InApp</t>
  </si>
  <si>
    <t>E.MW.2-3 Sale Reversal/ Void Mobile Wallet InApp</t>
  </si>
  <si>
    <t>E.MW.3</t>
  </si>
  <si>
    <t>Mobile Wallet Sale Reversal/Void</t>
  </si>
  <si>
    <t>E.MW.4</t>
  </si>
  <si>
    <t>Mobile Wallet InApp Return</t>
  </si>
  <si>
    <t>M.MW.4 Return Mobile Wallet InApp</t>
  </si>
  <si>
    <t>E.MW.4 Return Mobile Wallet InApp</t>
  </si>
  <si>
    <t>E.MW.5</t>
  </si>
  <si>
    <t>M.MW.5-6 Return Reversal/ Void Mobile Wallet InApp</t>
  </si>
  <si>
    <t>E.MW.5-6 Return Reversal/ Void Mobile Wallet InApp</t>
  </si>
  <si>
    <t>E.MW.6</t>
  </si>
  <si>
    <t>Mobile Wallet Return Reversal/Void</t>
  </si>
  <si>
    <t>Mobile Wallet InApp Sale - Using eProtect</t>
  </si>
  <si>
    <t>E.MW.1 Sale Mobile Wallet InApp - Using eProtect</t>
  </si>
  <si>
    <t>E.MW.2-3 Sale Reversal/ Void Mobile Wallet InApp - Using eProtect</t>
  </si>
  <si>
    <t>Mobile Wallet Sale Reversal/Void - Using eProtect</t>
  </si>
  <si>
    <t>Mobile Wallet InApp Return - Using eProtect</t>
  </si>
  <si>
    <t>E.MW.4 Return Mobile Wallet InApp - Using eProtect</t>
  </si>
  <si>
    <t>E.MW.5-6 Return Reversal/ Void Mobile Wallet InApp - Using eProtect</t>
  </si>
  <si>
    <t>Mobile Wallet Return Reversal/Void - Using eProtect</t>
  </si>
  <si>
    <t>$0.00 Account Verification</t>
  </si>
  <si>
    <t>VISA</t>
  </si>
  <si>
    <t>R.COF.1</t>
  </si>
  <si>
    <t>M.COF.1</t>
  </si>
  <si>
    <t>E.COF.1</t>
  </si>
  <si>
    <t>Visa #1</t>
  </si>
  <si>
    <t>R.COF.1 Address Verification Only - Initial Transaction</t>
  </si>
  <si>
    <t>M.COF.1 Address Verification Only - Initial Transaction</t>
  </si>
  <si>
    <t>E.COF.1 Address Verification Only - Initial Transaction</t>
  </si>
  <si>
    <t>Bill Payment / COF Authorization</t>
  </si>
  <si>
    <t>Visa</t>
  </si>
  <si>
    <t>Initial Tran (Swiped or Manual)</t>
  </si>
  <si>
    <t>R.COF.2</t>
  </si>
  <si>
    <t>M.COF.2</t>
  </si>
  <si>
    <t>E.COF.2</t>
  </si>
  <si>
    <t>AVS and CVV values as stated. Recurring Bill Payment Indicator</t>
  </si>
  <si>
    <t>R.COF.2-3 Auth Recurring Payment - Initial Transaction</t>
  </si>
  <si>
    <t>M.COF.2-3 Auth Recurring Payment - Initial Transaction</t>
  </si>
  <si>
    <t>E.COF.2-3 Auth Recurring Payment - Initial Transaction</t>
  </si>
  <si>
    <t>R.COF.3</t>
  </si>
  <si>
    <t>M.COF.3</t>
  </si>
  <si>
    <t>E.COF.3</t>
  </si>
  <si>
    <t>R.COF.4</t>
  </si>
  <si>
    <t>M.COF.4</t>
  </si>
  <si>
    <t>E.COF.4</t>
  </si>
  <si>
    <t>AVS and CVV values as stated. Installment Bill Payment Indicator</t>
  </si>
  <si>
    <t>R.COF.4-5 Auth Installment Payment - Initial Transaction</t>
  </si>
  <si>
    <t>M.COF.4-5 Auth Installment Payment - Initial Transaction</t>
  </si>
  <si>
    <t>E.COF.4-5 Auth Installment Payment - Initial Transaction</t>
  </si>
  <si>
    <t>R.COF.5</t>
  </si>
  <si>
    <t>M.COF.5</t>
  </si>
  <si>
    <t>E.COF.5</t>
  </si>
  <si>
    <t>R.COF.6</t>
  </si>
  <si>
    <t>M.COF.6</t>
  </si>
  <si>
    <t>E.COF.6</t>
  </si>
  <si>
    <r>
      <t xml:space="preserve">Auth </t>
    </r>
    <r>
      <rPr>
        <b/>
        <u/>
        <sz val="10"/>
        <rFont val="Calibri"/>
        <family val="2"/>
        <scheme val="minor"/>
      </rPr>
      <t>One Time Bill Payment  / Unscheduled COF</t>
    </r>
  </si>
  <si>
    <t>R.COF.6-7 Auth One Time Bill Payment  / Unscheduled COF - Initial Transaction</t>
  </si>
  <si>
    <t>M.COF.6-7 Auth One Time Bill Payment  / Unscheduled COF - Initial Transaction</t>
  </si>
  <si>
    <t>E.COF.6-7 Auth One Time Bill Payment  / Unscheduled COF - Initial Transaction</t>
  </si>
  <si>
    <t>R.COF.7</t>
  </si>
  <si>
    <t>M.COF.7</t>
  </si>
  <si>
    <t>E.COF.7</t>
  </si>
  <si>
    <t>R.COF.8</t>
  </si>
  <si>
    <t>M.COF.8</t>
  </si>
  <si>
    <t>E.COF.8</t>
  </si>
  <si>
    <r>
      <t xml:space="preserve">Auth </t>
    </r>
    <r>
      <rPr>
        <b/>
        <u/>
        <sz val="10"/>
        <rFont val="Calibri"/>
        <family val="2"/>
        <scheme val="minor"/>
      </rPr>
      <t>Cardholder Initiated (COF)</t>
    </r>
  </si>
  <si>
    <t>R.COF.8-9 Auth Cardholder Initiated (COF) - Initial Transaction</t>
  </si>
  <si>
    <t>M.COF.8-9 Auth Cardholder Initiated (COF) - Initial Transaction</t>
  </si>
  <si>
    <t>E.COF.8-9 Auth Cardholder Initiated (COF) - Initial Transaction</t>
  </si>
  <si>
    <t>R.COF.9</t>
  </si>
  <si>
    <t>M.COF.9</t>
  </si>
  <si>
    <t>E.COF.9</t>
  </si>
  <si>
    <t xml:space="preserve"> Bill Payment / COF Sale</t>
  </si>
  <si>
    <t>R.COF.10</t>
  </si>
  <si>
    <t>M.COF.10</t>
  </si>
  <si>
    <t>E.COF.10</t>
  </si>
  <si>
    <t>R.COF.10 Sale Recurring Payment - Initial Transaction</t>
  </si>
  <si>
    <t>M.COF.10 Sale Recurring Payment - Initial Transaction</t>
  </si>
  <si>
    <t>E.COF.10 Sale Recurring Payment - Initial Transaction</t>
  </si>
  <si>
    <t>R.COF.11</t>
  </si>
  <si>
    <t>M.COF.11</t>
  </si>
  <si>
    <t>E.COF.11</t>
  </si>
  <si>
    <t>R.COF.11 Sale Installment Payment - Initial Transaction</t>
  </si>
  <si>
    <t>M.COF.11 Sale Installment Payment - Initial Transaction</t>
  </si>
  <si>
    <t>E.COF.11 Sale Installment Payment - Initial Transaction</t>
  </si>
  <si>
    <t>R.COF.12</t>
  </si>
  <si>
    <t>M.COF.12</t>
  </si>
  <si>
    <t>E.COF.12</t>
  </si>
  <si>
    <r>
      <t xml:space="preserve">Sale </t>
    </r>
    <r>
      <rPr>
        <b/>
        <u/>
        <sz val="10"/>
        <rFont val="Calibri"/>
        <family val="2"/>
        <scheme val="minor"/>
      </rPr>
      <t>One Time Bill Payment / Unscheduled COF</t>
    </r>
  </si>
  <si>
    <t>R.COF.12 Sale One Time Bill Payment / Unscheduled COF - Initial Transaction</t>
  </si>
  <si>
    <t>M.COF.12 Sale One Time Bill Payment / Unscheduled COF - Initial Transaction</t>
  </si>
  <si>
    <t>E.COF.12 Sale One Time Bill Payment / Unscheduled COF - Initial Transaction</t>
  </si>
  <si>
    <t>R.COF.13</t>
  </si>
  <si>
    <t>M.COF.13</t>
  </si>
  <si>
    <t>E.COF.13</t>
  </si>
  <si>
    <r>
      <t xml:space="preserve">Sale </t>
    </r>
    <r>
      <rPr>
        <b/>
        <u/>
        <sz val="10"/>
        <rFont val="Calibri"/>
        <family val="2"/>
        <scheme val="minor"/>
      </rPr>
      <t>Cardholder Initiated (COF)</t>
    </r>
  </si>
  <si>
    <t>R.COF.13 Sale Cardholder Initiated (COF) - Initial Transaction</t>
  </si>
  <si>
    <t>M.COF.13 Sale Cardholder Initiated (COF) - Initial Transaction</t>
  </si>
  <si>
    <t>E.COF.13 Sale Cardholder Initiated (COF) - Initial Transaction</t>
  </si>
  <si>
    <t>Subsequent (Manual)</t>
  </si>
  <si>
    <t>R.COF.14</t>
  </si>
  <si>
    <t>M.COF.14</t>
  </si>
  <si>
    <t>E.COF.14</t>
  </si>
  <si>
    <t>NA</t>
  </si>
  <si>
    <t xml:space="preserve">AVS value as stated </t>
  </si>
  <si>
    <t>R.COF.14-15 Auth Recurring Payment - Subsequent Transaction</t>
  </si>
  <si>
    <t>M.COF.14-15 Auth Recurring Payment - Subsequent Transaction</t>
  </si>
  <si>
    <t>E.COF.14-15 Auth Recurring Payment - Subsequent Transaction</t>
  </si>
  <si>
    <t>R.COF.15</t>
  </si>
  <si>
    <t>M.COF.15</t>
  </si>
  <si>
    <t>E.COF.15</t>
  </si>
  <si>
    <t>R.COF.16</t>
  </si>
  <si>
    <t>M.COF.16</t>
  </si>
  <si>
    <t>E.COF.16</t>
  </si>
  <si>
    <t>R.COF.16-17 Auth Installment Payment - Subsequent Transaction</t>
  </si>
  <si>
    <t>M.COF.16-17 Auth Installment Payment - Subsequent Transaction</t>
  </si>
  <si>
    <t>E.COF.16-17 Auth Installment Payment - Subsequent Transaction</t>
  </si>
  <si>
    <t>R.COF.17</t>
  </si>
  <si>
    <t>M.COF.17</t>
  </si>
  <si>
    <t>E.COF.17</t>
  </si>
  <si>
    <t>R.COF.18</t>
  </si>
  <si>
    <t>M.COF.18</t>
  </si>
  <si>
    <t>E.COF.18</t>
  </si>
  <si>
    <t>R.COF.18-19 Auth One Time Bill Payment  / Unscheduled COF - Subsequent Transaction</t>
  </si>
  <si>
    <t>M.COF.18-19 Auth One Time Bill Payment  / Unscheduled COF - Subsequent Transaction</t>
  </si>
  <si>
    <t>E.COF.18-19 Auth One Time Bill Payment  / Unscheduled COF - Subsequent Transaction</t>
  </si>
  <si>
    <t>R.COF.19</t>
  </si>
  <si>
    <t>M.COF.19</t>
  </si>
  <si>
    <t>E.COF.19</t>
  </si>
  <si>
    <t>R.COF.20</t>
  </si>
  <si>
    <t>M.COF.20</t>
  </si>
  <si>
    <t>E.COF.20</t>
  </si>
  <si>
    <t>AVS &amp; CVV values as stated</t>
  </si>
  <si>
    <t>R.COF.20-21 Auth Cardholder Initiated (COF) - Subsequent Transaction</t>
  </si>
  <si>
    <t>M.COF.20-21 Auth Cardholder Initiated (COF) - Subsequent Transaction</t>
  </si>
  <si>
    <t>E.COF.20-21 Auth Cardholder Initiated (COF) - Subsequent Transaction</t>
  </si>
  <si>
    <t>R.COF.21</t>
  </si>
  <si>
    <t>M.COF.21</t>
  </si>
  <si>
    <t>E.COF.21</t>
  </si>
  <si>
    <t>R.COF.22</t>
  </si>
  <si>
    <t>M.COF.22</t>
  </si>
  <si>
    <t>E.COF.22</t>
  </si>
  <si>
    <r>
      <t xml:space="preserve">Auth </t>
    </r>
    <r>
      <rPr>
        <u/>
        <sz val="10"/>
        <rFont val="Calibri"/>
        <family val="2"/>
        <scheme val="minor"/>
      </rPr>
      <t xml:space="preserve">ReAuthorization </t>
    </r>
    <r>
      <rPr>
        <b/>
        <u/>
        <sz val="10"/>
        <rFont val="Calibri"/>
        <family val="2"/>
        <scheme val="minor"/>
      </rPr>
      <t>(COF)</t>
    </r>
  </si>
  <si>
    <t>R.COF.22-23 Auth ReAuthorization (COF) - Subsequent Transaction</t>
  </si>
  <si>
    <t>M.COF.22-23 Auth ReAuthorization (COF) - Subsequent Transaction</t>
  </si>
  <si>
    <t>E.COF.22-23 Auth ReAuthorization (COF) - Subsequent Transaction</t>
  </si>
  <si>
    <t>R.COF.23</t>
  </si>
  <si>
    <t>M.COF.23</t>
  </si>
  <si>
    <t>E.COF.23</t>
  </si>
  <si>
    <t>R.COF.24</t>
  </si>
  <si>
    <t>M.COF.24</t>
  </si>
  <si>
    <t>E.COF.24</t>
  </si>
  <si>
    <r>
      <t xml:space="preserve">Auth </t>
    </r>
    <r>
      <rPr>
        <u/>
        <sz val="10"/>
        <rFont val="Calibri"/>
        <family val="2"/>
        <scheme val="minor"/>
      </rPr>
      <t xml:space="preserve">ReSubmission </t>
    </r>
    <r>
      <rPr>
        <b/>
        <u/>
        <sz val="10"/>
        <rFont val="Calibri"/>
        <family val="2"/>
        <scheme val="minor"/>
      </rPr>
      <t>(COF)</t>
    </r>
  </si>
  <si>
    <t xml:space="preserve">AVS value as stated  </t>
  </si>
  <si>
    <t>R.COF.24-25 Auth ReSubmission (COF) - Subsequent Transaction</t>
  </si>
  <si>
    <t>M.COF.24-25 Auth ReSubmission (COF) - Subsequent Transaction</t>
  </si>
  <si>
    <t>E.COF.24-25 Auth ReSubmission (COF) - Subsequent Transaction</t>
  </si>
  <si>
    <t>R.COF.25</t>
  </si>
  <si>
    <t>M.COF.25</t>
  </si>
  <si>
    <t>E.COF.25</t>
  </si>
  <si>
    <t>R.COF.26</t>
  </si>
  <si>
    <t>M.COF.26</t>
  </si>
  <si>
    <t>E.COF.26</t>
  </si>
  <si>
    <t>R.COF.26 Sale Recurring Payment - Subsequent Transaction</t>
  </si>
  <si>
    <t>M.COF.26 Sale Recurring Payment - Subsequent Transaction</t>
  </si>
  <si>
    <t>E.COF.26 Sale Recurring Payment - Subsequent Transaction</t>
  </si>
  <si>
    <t>R.COF.27</t>
  </si>
  <si>
    <t>M.COF.27</t>
  </si>
  <si>
    <t>E.COF.27</t>
  </si>
  <si>
    <t>R.COF.27 Sale Installment Payment - Subsequent Transaction</t>
  </si>
  <si>
    <t>M.COF.27 Sale Installment Payment - Subsequent Transaction</t>
  </si>
  <si>
    <t>E.COF.27 Sale Installment Payment - Subsequent Transaction</t>
  </si>
  <si>
    <t>R.COF.28</t>
  </si>
  <si>
    <t>M.COF.28</t>
  </si>
  <si>
    <t>E.COF.28</t>
  </si>
  <si>
    <t>R.COF.28 Sale One Time Bill Payment / Unscheduled COF - Subsequent Transaction</t>
  </si>
  <si>
    <t>M.COF.28 Sale One Time Bill Payment / Unscheduled COF - Subsequent Transaction</t>
  </si>
  <si>
    <t>E.COF.28 Sale One Time Bill Payment / Unscheduled COF - Subsequent Transaction</t>
  </si>
  <si>
    <t>R.COF.29</t>
  </si>
  <si>
    <t>M.COF.29</t>
  </si>
  <si>
    <t>E.COF.29</t>
  </si>
  <si>
    <t xml:space="preserve">AVS &amp; CVV values as stated </t>
  </si>
  <si>
    <t>R.COF.29 Sale Cardholder Initiated (COF) - Subsequent Transaction</t>
  </si>
  <si>
    <t>M.COF.29 Sale Cardholder Initiated (COF) - Subsequent Transaction</t>
  </si>
  <si>
    <t>E.COF.29 Sale Cardholder Initiated (COF) - Subsequent Transaction</t>
  </si>
  <si>
    <t>R.COF.30</t>
  </si>
  <si>
    <t>M.COF.30</t>
  </si>
  <si>
    <t>E.COF.30</t>
  </si>
  <si>
    <r>
      <t xml:space="preserve">Sale </t>
    </r>
    <r>
      <rPr>
        <b/>
        <u/>
        <sz val="10"/>
        <rFont val="Calibri"/>
        <family val="2"/>
        <scheme val="minor"/>
      </rPr>
      <t>Reauthorization (COF)</t>
    </r>
  </si>
  <si>
    <t xml:space="preserve"> </t>
  </si>
  <si>
    <t>R.COF.30 Sale Reauthorization (COF) - Subsequent Transaction</t>
  </si>
  <si>
    <t>M.COF.30 Sale Reauthorization (COF) - Subsequent Transaction</t>
  </si>
  <si>
    <t>E.COF.30 Sale Reauthorization (COF) - Subsequent Transaction</t>
  </si>
  <si>
    <t>R.COF.31</t>
  </si>
  <si>
    <t>M.COF.31</t>
  </si>
  <si>
    <t>E.COF.31</t>
  </si>
  <si>
    <r>
      <t xml:space="preserve">Sale </t>
    </r>
    <r>
      <rPr>
        <b/>
        <u/>
        <sz val="10"/>
        <rFont val="Calibri"/>
        <family val="2"/>
        <scheme val="minor"/>
      </rPr>
      <t>ReSubmission (COF)</t>
    </r>
  </si>
  <si>
    <t>R.COF.31 Sale ReSubmission (COF) - Subsequent Transaction</t>
  </si>
  <si>
    <t>M.COF.31 Sale ReSubmission (COF) - Subsequent Transaction</t>
  </si>
  <si>
    <t>E.COF.31 Sale ReSubmission (COF) - Subsequent Transaction</t>
  </si>
  <si>
    <t>Non-Visa</t>
  </si>
  <si>
    <t>R.COF.32</t>
  </si>
  <si>
    <t>M.COF.32</t>
  </si>
  <si>
    <t>E.COF.32</t>
  </si>
  <si>
    <t>Mastercard #1, AMEX #1, or Discover #1</t>
  </si>
  <si>
    <t>AVS value as stated</t>
  </si>
  <si>
    <t>R.COF.32-33 Auth Recurring Payment - Subsequent Transaction</t>
  </si>
  <si>
    <t>M.COF.32-33 Auth Recurring Payment - Subsequent Transaction</t>
  </si>
  <si>
    <t>E.COF.32-33 Auth Recurring Payment - Subsequent Transaction</t>
  </si>
  <si>
    <t>R.COF.33</t>
  </si>
  <si>
    <t>M.COF.33</t>
  </si>
  <si>
    <t>E.COF.33</t>
  </si>
  <si>
    <t>R.COF.34</t>
  </si>
  <si>
    <t>M.COF.34</t>
  </si>
  <si>
    <t>E.COF.34</t>
  </si>
  <si>
    <t>R.COF.34-35 Auth Installment Payment - Subsequent Transaction</t>
  </si>
  <si>
    <t>M.COF.34-35 Auth Installment Payment - Subsequent Transaction</t>
  </si>
  <si>
    <t>E.COF.34-35 Auth Installment Payment - Subsequent Transaction</t>
  </si>
  <si>
    <t>R.COF.35</t>
  </si>
  <si>
    <t>M.COF.35</t>
  </si>
  <si>
    <t>E.COF.35</t>
  </si>
  <si>
    <t>R.COF.36</t>
  </si>
  <si>
    <t>M.COF.36</t>
  </si>
  <si>
    <t>E.COF.36</t>
  </si>
  <si>
    <t>R.COF.36-37 Auth One Time Bill Payment  / Unscheduled COF - Subsequent Transaction</t>
  </si>
  <si>
    <t>M.COF.36-37 Auth One Time Bill Payment  / Unscheduled COF - Subsequent Transaction</t>
  </si>
  <si>
    <t>E.COF.36-37 Auth One Time Bill Payment  / Unscheduled COF - Subsequent Transaction</t>
  </si>
  <si>
    <t>R.COF.37</t>
  </si>
  <si>
    <t>M.COF.37</t>
  </si>
  <si>
    <t>E.COF.37</t>
  </si>
  <si>
    <t>R.COF.38</t>
  </si>
  <si>
    <t>M.COF.38</t>
  </si>
  <si>
    <t>E.COF.38</t>
  </si>
  <si>
    <t xml:space="preserve">AVS values as stated;  CVV2 Optional values 382 for MC,  111 for Disc  &amp;   1234 for AMEX ;                                                 </t>
  </si>
  <si>
    <t>R.COF.38-39 Auth Cardholder Initiated (COF) - Subsequent Transaction</t>
  </si>
  <si>
    <t>M.COF.38-39 Auth Cardholder Initiated (COF) - Subsequent Transaction</t>
  </si>
  <si>
    <t>E.COF.38-39 Auth Cardholder Initiated (COF) - Subsequent Transaction</t>
  </si>
  <si>
    <t>R.COF.39</t>
  </si>
  <si>
    <t>M.COF.39</t>
  </si>
  <si>
    <t>E.COF.39</t>
  </si>
  <si>
    <t>R.COF.40</t>
  </si>
  <si>
    <t>M.COF.40</t>
  </si>
  <si>
    <t>E.COF.40</t>
  </si>
  <si>
    <t>R.COF.40-41 Auth ReAuthorization (COF) - Subsequent Transaction</t>
  </si>
  <si>
    <t>M.COF.40-41 Auth ReAuthorization (COF) - Subsequent Transaction</t>
  </si>
  <si>
    <t>E.COF.40-41 Auth ReAuthorization (COF) - Subsequent Transaction</t>
  </si>
  <si>
    <t>R.COF.41</t>
  </si>
  <si>
    <t>M.COF.41</t>
  </si>
  <si>
    <t>E.COF.41</t>
  </si>
  <si>
    <t>R.COF.42</t>
  </si>
  <si>
    <t>M.COF.42</t>
  </si>
  <si>
    <t>E.COF.42</t>
  </si>
  <si>
    <t>R.COF.42-43 Auth ReSubmission (COF) - Subsequent Transaction</t>
  </si>
  <si>
    <t>M.COF.42-43 Auth ReSubmission (COF) - Subsequent Transaction</t>
  </si>
  <si>
    <t>E.COF.42-43 Auth ReSubmission (COF) - Subsequent Transaction</t>
  </si>
  <si>
    <t>R.COF.43</t>
  </si>
  <si>
    <t>M.COF.43</t>
  </si>
  <si>
    <t>E.COF.43</t>
  </si>
  <si>
    <t>R.COF.44</t>
  </si>
  <si>
    <t>M.COF.44</t>
  </si>
  <si>
    <t>E.COF.44</t>
  </si>
  <si>
    <t>R.COF.44 Sale Recurring Payment - Subsequent Transaction</t>
  </si>
  <si>
    <t>M.COF.44 Sale Recurring Payment - Subsequent Transaction</t>
  </si>
  <si>
    <t>E.COF.44 Sale Recurring Payment - Subsequent Transaction</t>
  </si>
  <si>
    <t>R.COF.45</t>
  </si>
  <si>
    <t>M.COF.45</t>
  </si>
  <si>
    <t>E.COF.45</t>
  </si>
  <si>
    <t>R.COF.45 Sale Installment Payment - Subsequent Transaction</t>
  </si>
  <si>
    <t>M.COF.45 Sale Installment Payment - Subsequent Transaction</t>
  </si>
  <si>
    <t>E.COF.45 Sale Installment Payment - Subsequent Transaction</t>
  </si>
  <si>
    <t>R.COF.46</t>
  </si>
  <si>
    <t>M.COF.46</t>
  </si>
  <si>
    <t>E.COF.46</t>
  </si>
  <si>
    <t>R.COF.46 Sale One Time Bill Payment / Unscheduled COF - Subsequent Transaction</t>
  </si>
  <si>
    <t>M.COF.46 Sale One Time Bill Payment / Unscheduled COF - Subsequent Transaction</t>
  </si>
  <si>
    <t>E.COF.46 Sale One Time Bill Payment / Unscheduled COF - Subsequent Transaction</t>
  </si>
  <si>
    <t>R.COF.47</t>
  </si>
  <si>
    <t>M.COF.47</t>
  </si>
  <si>
    <t>E.COF.47</t>
  </si>
  <si>
    <t>R.COF.47 Sale Cardholder Initiated (COF) - Subsequent Transaction</t>
  </si>
  <si>
    <t>M.COF.47 Sale Cardholder Initiated (COF) - Subsequent Transaction</t>
  </si>
  <si>
    <t>E.COF.47 Sale Cardholder Initiated (COF) - Subsequent Transaction</t>
  </si>
  <si>
    <t>R.COF.48</t>
  </si>
  <si>
    <t>M.COF.48</t>
  </si>
  <si>
    <t>E.COF.48</t>
  </si>
  <si>
    <t>R.COF.48 Sale Reauthorization (COF) - Subsequent Transaction</t>
  </si>
  <si>
    <t>M.COF.48 Sale Reauthorization (COF) - Subsequent Transaction</t>
  </si>
  <si>
    <t>E.COF.48 Sale Reauthorization (COF) - Subsequent Transaction</t>
  </si>
  <si>
    <t>R.COF.49</t>
  </si>
  <si>
    <t>M.COF.49</t>
  </si>
  <si>
    <t>E.COF.49</t>
  </si>
  <si>
    <t>R.COF.49 Sale ReSubmission (COF) - Subsequent Transaction</t>
  </si>
  <si>
    <t>M.COF.49 Sale ReSubmission (COF) - Subsequent Transaction</t>
  </si>
  <si>
    <t>E.COF.49 Sale ReSubmission (COF) - Subsequent Transaction</t>
  </si>
  <si>
    <t>Multi-Clearing  Authorization</t>
  </si>
  <si>
    <t>Scenario #1 (Swiped or Manual) w/2 Shipments</t>
  </si>
  <si>
    <t>R.MCA.1</t>
  </si>
  <si>
    <t>M.MCA.1</t>
  </si>
  <si>
    <t>E.MCA.1</t>
  </si>
  <si>
    <t>Original Authorization</t>
  </si>
  <si>
    <t>2 Main Test Cards</t>
  </si>
  <si>
    <t>Retain RRN for future Multi-Clearing Prior Auth settlement transactions.</t>
  </si>
  <si>
    <t>R.MCA.1 Authorization with 2 Shipments</t>
  </si>
  <si>
    <t>M.MCA.1 Authorization with 2 Shipments</t>
  </si>
  <si>
    <t>E.MCA.1 Authorization with 2 Shipments</t>
  </si>
  <si>
    <t>R.MCA.2</t>
  </si>
  <si>
    <t>M.MCA.2</t>
  </si>
  <si>
    <t>E.MCA.2</t>
  </si>
  <si>
    <t xml:space="preserve">Completion Shipment #1 </t>
  </si>
  <si>
    <t xml:space="preserve">RRN of S.MCA.1  above </t>
  </si>
  <si>
    <t>R.MCA.2 Prior Authorization with 2 Shipments</t>
  </si>
  <si>
    <t>M.MCA.2 Prior Authorization with 2 Shipments</t>
  </si>
  <si>
    <t>E.MCA.2 Prior Authorization with 2 Shipments</t>
  </si>
  <si>
    <t>R.MCA.3</t>
  </si>
  <si>
    <t>M.MCA.3</t>
  </si>
  <si>
    <t>E.MCA.3</t>
  </si>
  <si>
    <t>Completion Shipment #2</t>
  </si>
  <si>
    <t>RRN of S.MCA.1  above</t>
  </si>
  <si>
    <t>R.MCA.3 Prior Authorization with 2 Shipments</t>
  </si>
  <si>
    <t>M.MCA.3 Prior Authorization with 2 Shipments</t>
  </si>
  <si>
    <t>E.MCA.3 Prior Authorization with 2 Shipments</t>
  </si>
  <si>
    <t>Scenario #2 (Swiped or Manual) w 2 Shipments and Walking Out with Goods</t>
  </si>
  <si>
    <t>R.MCA.4</t>
  </si>
  <si>
    <t>M.MCA.4</t>
  </si>
  <si>
    <t>E.MCA.4</t>
  </si>
  <si>
    <t xml:space="preserve">Retain RRN for future Multi-Clearing Prior Auth settlement transactions. </t>
  </si>
  <si>
    <t>R.MCA.4 Authorization with 2 Shipments and Walking Out with Goods</t>
  </si>
  <si>
    <t>M.MCA.4 Authorization with 2 Shipments and Walking Out with Goods</t>
  </si>
  <si>
    <t>E.MCA.4 Authorization with 2 Shipments and Walking Out with Goods</t>
  </si>
  <si>
    <t>R.MCA.5</t>
  </si>
  <si>
    <t>M.MCA.5</t>
  </si>
  <si>
    <t>E.MCA.5</t>
  </si>
  <si>
    <t>Completion at store</t>
  </si>
  <si>
    <t xml:space="preserve">RRN of S.MCA.4  above  </t>
  </si>
  <si>
    <t>R.MCA.5 Prior Authorization with 2 Shipments and Walking Out with Goods</t>
  </si>
  <si>
    <t>M.MCA.5 Prior Authorization with 2 Shipments and Walking Out with Goods</t>
  </si>
  <si>
    <t>E.MCA.5 Prior Authorization with 2 Shipments and Walking Out with Goods</t>
  </si>
  <si>
    <t>R.MCA.6</t>
  </si>
  <si>
    <t>M.MCA.6</t>
  </si>
  <si>
    <t>E.MCA.6</t>
  </si>
  <si>
    <t>Completion Shipment #1</t>
  </si>
  <si>
    <t xml:space="preserve">RRN of S.MCA.4  above </t>
  </si>
  <si>
    <t>R.MCA.6 Prior Authorization with 2 Shipments and Walking Out with Goods</t>
  </si>
  <si>
    <t>M.MCA.6 Prior Authorization with 2 Shipments and Walking Out with Goods</t>
  </si>
  <si>
    <t>E.MCA.6 Prior Authorization with 2 Shipments and Walking Out with Goods</t>
  </si>
  <si>
    <t>R.MCA.7</t>
  </si>
  <si>
    <t>M.MCA.7</t>
  </si>
  <si>
    <t>E.MCA.7</t>
  </si>
  <si>
    <t>R.MCA.7 Prior Authorization with 2 Shipments and Walking Out with Goods</t>
  </si>
  <si>
    <t>M.MCA.7 Prior Authorization with 2 Shipments and Walking Out with Goods</t>
  </si>
  <si>
    <t>E.MCA.7 Prior Authorization with 2 Shipments and Walking Out with Goods</t>
  </si>
  <si>
    <t>Scenario #2 (Swiped or Manual) w 4 Shipments</t>
  </si>
  <si>
    <t>R.MCA.8</t>
  </si>
  <si>
    <t>M.MCA.8</t>
  </si>
  <si>
    <t>E.MCA.8</t>
  </si>
  <si>
    <t>R.MCA.8 Authorization with 4 Shipments</t>
  </si>
  <si>
    <t>M.MCA.8 Authorization with 4 Shipments</t>
  </si>
  <si>
    <t>E.MCA.8 Authorization with 4 Shipments</t>
  </si>
  <si>
    <t>R.MCA.9</t>
  </si>
  <si>
    <t>M.MCA.9</t>
  </si>
  <si>
    <t>E.MCA.9</t>
  </si>
  <si>
    <t xml:space="preserve">RRN of S.MCA.8  above </t>
  </si>
  <si>
    <t>R.MCA.9 Prior Authorization with 4 Shipments</t>
  </si>
  <si>
    <t>M.MCA.9 Prior Authorization with 4 Shipments</t>
  </si>
  <si>
    <t>E.MCA.9 Prior Authorization with 4 Shipments</t>
  </si>
  <si>
    <t>R.MCA.10</t>
  </si>
  <si>
    <t>M.MCA.10</t>
  </si>
  <si>
    <t>E.MCA.10</t>
  </si>
  <si>
    <t xml:space="preserve">RRN of S.MCA.8  above  </t>
  </si>
  <si>
    <t>R.MCA.10 Prior Authorization with 4 Shipments</t>
  </si>
  <si>
    <t>M.MCA.10 Prior Authorization with 4 Shipments</t>
  </si>
  <si>
    <t>E.MCA.10 Prior Authorization with 4 Shipments</t>
  </si>
  <si>
    <t>R.MCA.11</t>
  </si>
  <si>
    <t>M.MCA.11</t>
  </si>
  <si>
    <t>E.MCA.11</t>
  </si>
  <si>
    <t>Completion Shipment #3</t>
  </si>
  <si>
    <t>R.MCA.11 Prior Authorization with 4 Shipments</t>
  </si>
  <si>
    <t>M.MCA.11 Prior Authorization with 4 Shipments</t>
  </si>
  <si>
    <t>E.MCA.11 Prior Authorization with 4 Shipments</t>
  </si>
  <si>
    <t>R.MCA.12</t>
  </si>
  <si>
    <t>M.MCA.12</t>
  </si>
  <si>
    <t>E.MCA.12</t>
  </si>
  <si>
    <t>Completion Shipment #4</t>
  </si>
  <si>
    <t>R.MCA.12 Prior Authorization with 4 Shipments</t>
  </si>
  <si>
    <t>M.MCA.12 Prior Authorization with 4 Shipments</t>
  </si>
  <si>
    <t>E.MCA.12 Prior Authorization with 4 Shipments</t>
  </si>
  <si>
    <t>R.MCA.13</t>
  </si>
  <si>
    <t>M.MCA.13</t>
  </si>
  <si>
    <t>E.MCA.13</t>
  </si>
  <si>
    <t>R.MCA.13 Authorization with 5 Shipments and Settle with 3 Shipments</t>
  </si>
  <si>
    <t>M.MCA.13 Authorization with 5 Shipments and Settle with 3 Shipments</t>
  </si>
  <si>
    <t>E.MCA.13 Authorization with 5 Shipments and Settle with 3 Shipments</t>
  </si>
  <si>
    <t>R.MCA.14</t>
  </si>
  <si>
    <t>M.MCA.14</t>
  </si>
  <si>
    <t>E.MCA.14</t>
  </si>
  <si>
    <t xml:space="preserve">RRN of S.MCA.13  above  </t>
  </si>
  <si>
    <t>R.MCA.14 Prior Authorization with 5 Shipments and Settle with 3 Shipments</t>
  </si>
  <si>
    <t>M.MCA.14 Prior Authorization with 5 Shipments and Settle with 3 Shipments</t>
  </si>
  <si>
    <t>E.MCA.14 Prior Authorization with 5 Shipments and Settle with 3 Shipments</t>
  </si>
  <si>
    <t>R.MCA.15</t>
  </si>
  <si>
    <t>M.MCA.15</t>
  </si>
  <si>
    <t>E.MCA.15</t>
  </si>
  <si>
    <t xml:space="preserve">RRN of S.MCA.13  above </t>
  </si>
  <si>
    <t>R.MCA.15 Prior Authorization with 5 Shipments and Settle with 3 Shipments</t>
  </si>
  <si>
    <t>M.MCA.15 Prior Authorization with 5 Shipments and Settle with 3 Shipments</t>
  </si>
  <si>
    <t>E.MCA.15 Prior Authorization with 5 Shipments and Settle with 3 Shipments</t>
  </si>
  <si>
    <t>R.MCA.16</t>
  </si>
  <si>
    <t>M.MCA.16</t>
  </si>
  <si>
    <t>E.MCA.16</t>
  </si>
  <si>
    <t>R.MCA.16 Prior Authorization with 5 Shipments and Settle with 3 Shipments</t>
  </si>
  <si>
    <t>M.MCA.16 Prior Authorization with 5 Shipments and Settle with 3 Shipments</t>
  </si>
  <si>
    <t>E.MCA.16 Prior Authorization with 5 Shipments and Settle with 3 Shipments</t>
  </si>
  <si>
    <t>Incremental Authorization</t>
  </si>
  <si>
    <t>Scenario #1 (Swiped or Manual)</t>
  </si>
  <si>
    <t>R.IA.1</t>
  </si>
  <si>
    <t>M.IA.1</t>
  </si>
  <si>
    <t>E.IA.1</t>
  </si>
  <si>
    <t xml:space="preserve"> Based on Supported Network</t>
  </si>
  <si>
    <t xml:space="preserve">Retain RRN for future incremental Auths and Prior Auth settlement transactions. </t>
  </si>
  <si>
    <t>R.IA.1 Original Authorization</t>
  </si>
  <si>
    <t>M.IA.1 Original Authorization</t>
  </si>
  <si>
    <t>E.IA.1 Original Authorization</t>
  </si>
  <si>
    <t>R.IA.2</t>
  </si>
  <si>
    <t>M.IA.2</t>
  </si>
  <si>
    <t>E.IA.2</t>
  </si>
  <si>
    <t>Incremental Auth #1</t>
  </si>
  <si>
    <r>
      <t xml:space="preserve">Additional Amounts Value = </t>
    </r>
    <r>
      <rPr>
        <b/>
        <sz val="10"/>
        <rFont val="Calibri"/>
        <family val="2"/>
        <scheme val="minor"/>
      </rPr>
      <t>$120.00</t>
    </r>
    <r>
      <rPr>
        <sz val="10"/>
        <rFont val="Calibri"/>
        <family val="2"/>
        <scheme val="minor"/>
      </rPr>
      <t xml:space="preserve"> , RRN of S.IA.1 above</t>
    </r>
  </si>
  <si>
    <t>R.IA.2 Incremental Authorization</t>
  </si>
  <si>
    <t>M.IA.2 Incremental Authorization</t>
  </si>
  <si>
    <t>E.IA.2 Incremental Authorization</t>
  </si>
  <si>
    <t>R.IA.3</t>
  </si>
  <si>
    <t>M.IA.3</t>
  </si>
  <si>
    <t>E.IA.3</t>
  </si>
  <si>
    <t>Completion Settling total Auth</t>
  </si>
  <si>
    <t>RRN of S.IA.1 above</t>
  </si>
  <si>
    <t>R.IA.3 Prior Authorization Settling for the Total Amount</t>
  </si>
  <si>
    <t>M.IA.3 Prior Authorization Settling for the Total Amount</t>
  </si>
  <si>
    <t>E.IA.3 Prior Authorization Settling for the Total Amount</t>
  </si>
  <si>
    <t>Scenario #2 (Swiped or Manual)</t>
  </si>
  <si>
    <t>R.IA.4</t>
  </si>
  <si>
    <t>M.IA.4</t>
  </si>
  <si>
    <t>E.IA.4</t>
  </si>
  <si>
    <t>R.IA.4 Original Authorization</t>
  </si>
  <si>
    <t>M.IA.4 Original Authorization</t>
  </si>
  <si>
    <t>E.IA.4 Original Authorization</t>
  </si>
  <si>
    <t>R.IA.5</t>
  </si>
  <si>
    <t>M.IA.5</t>
  </si>
  <si>
    <t>E.IA.5</t>
  </si>
  <si>
    <r>
      <t xml:space="preserve">Additional Amounts Value = </t>
    </r>
    <r>
      <rPr>
        <b/>
        <sz val="10"/>
        <rFont val="Calibri"/>
        <family val="2"/>
        <scheme val="minor"/>
      </rPr>
      <t>$122.00</t>
    </r>
    <r>
      <rPr>
        <sz val="10"/>
        <rFont val="Calibri"/>
        <family val="2"/>
        <scheme val="minor"/>
      </rPr>
      <t>,   RRN of S.IA.4 above</t>
    </r>
  </si>
  <si>
    <t>R.IA.5 Incremental Authorization</t>
  </si>
  <si>
    <t>M.IA.5 Incremental Authorization</t>
  </si>
  <si>
    <t>E.IA.5 Incremental Authorization</t>
  </si>
  <si>
    <t>R.IA.6</t>
  </si>
  <si>
    <t>M.IA.6</t>
  </si>
  <si>
    <t>E.IA.6</t>
  </si>
  <si>
    <t>Incremental Auth #2</t>
  </si>
  <si>
    <r>
      <t xml:space="preserve">Additional Amounts Value = </t>
    </r>
    <r>
      <rPr>
        <b/>
        <sz val="10"/>
        <rFont val="Calibri"/>
        <family val="2"/>
        <scheme val="minor"/>
      </rPr>
      <t>$170.00</t>
    </r>
    <r>
      <rPr>
        <sz val="10"/>
        <rFont val="Calibri"/>
        <family val="2"/>
        <scheme val="minor"/>
      </rPr>
      <t>,  RRN of S.IA.4 above</t>
    </r>
  </si>
  <si>
    <t>R.IA.6 Incremental Authorization</t>
  </si>
  <si>
    <t>M.IA.6 Incremental Authorization</t>
  </si>
  <si>
    <t>E.IA.6 Incremental Authorization</t>
  </si>
  <si>
    <t>R.IA.7</t>
  </si>
  <si>
    <t>M.IA.7</t>
  </si>
  <si>
    <t>E.IA.7</t>
  </si>
  <si>
    <t>Authorization Reversal/ Void of Total Incremental Authorizations</t>
  </si>
  <si>
    <t>RRN of S.IA.4 above, Field 4 (Trans Amount) =  $170.00</t>
  </si>
  <si>
    <t>R.IA.7 Authorization Reversal / Void of Total Incremental Authorizations</t>
  </si>
  <si>
    <t>M.IA.7 Authorization Reversal / Void of Total Incremental Authorizations</t>
  </si>
  <si>
    <t>E.IA.7 Authorization Reversal / Void of Total Incremental Authorizations</t>
  </si>
  <si>
    <t>Scenario #3 (Swiped or Manual)</t>
  </si>
  <si>
    <t>R.IA.8</t>
  </si>
  <si>
    <t>M.IA.8</t>
  </si>
  <si>
    <t>E.IA.8</t>
  </si>
  <si>
    <t>R.IA.8 Original Authorization</t>
  </si>
  <si>
    <t>M.IA.8 Original Authorization</t>
  </si>
  <si>
    <t>E.IA.8 Original Authorization</t>
  </si>
  <si>
    <t>R.IA.9</t>
  </si>
  <si>
    <t>M.IA.9</t>
  </si>
  <si>
    <t>E.IA.9</t>
  </si>
  <si>
    <r>
      <t xml:space="preserve">Additional Amounts Value = </t>
    </r>
    <r>
      <rPr>
        <b/>
        <sz val="10"/>
        <rFont val="Calibri"/>
        <family val="2"/>
        <scheme val="minor"/>
      </rPr>
      <t>$130.00</t>
    </r>
    <r>
      <rPr>
        <sz val="10"/>
        <rFont val="Calibri"/>
        <family val="2"/>
        <scheme val="minor"/>
      </rPr>
      <t>, RRN of S.IA.8 above</t>
    </r>
  </si>
  <si>
    <t>R.IA.9 Incremental Authorization</t>
  </si>
  <si>
    <t>M.IA.9 Incremental Authorization</t>
  </si>
  <si>
    <t>E.IA.9 Incremental Authorization</t>
  </si>
  <si>
    <t>R.IA.10</t>
  </si>
  <si>
    <t>M.IA.10</t>
  </si>
  <si>
    <t>E.IA.10</t>
  </si>
  <si>
    <r>
      <t xml:space="preserve">Additional Amounts Value = </t>
    </r>
    <r>
      <rPr>
        <b/>
        <sz val="10"/>
        <rFont val="Calibri"/>
        <family val="2"/>
        <scheme val="minor"/>
      </rPr>
      <t>$179.00</t>
    </r>
    <r>
      <rPr>
        <sz val="10"/>
        <rFont val="Calibri"/>
        <family val="2"/>
        <scheme val="minor"/>
      </rPr>
      <t>,  RRN of S.IA.8 above</t>
    </r>
  </si>
  <si>
    <t>R.IA.10 Incremental Authorization</t>
  </si>
  <si>
    <t>M.IA.10 Incremental Authorization</t>
  </si>
  <si>
    <t>E.IA.10 Incremental Authorization</t>
  </si>
  <si>
    <t>R.IA.11</t>
  </si>
  <si>
    <t>M.IA.11</t>
  </si>
  <si>
    <t>E.IA.11</t>
  </si>
  <si>
    <t>Incremental Auth #3</t>
  </si>
  <si>
    <r>
      <t xml:space="preserve">Additional Amounts Value = </t>
    </r>
    <r>
      <rPr>
        <b/>
        <sz val="10"/>
        <rFont val="Calibri"/>
        <family val="2"/>
        <scheme val="minor"/>
      </rPr>
      <t>$230.00</t>
    </r>
    <r>
      <rPr>
        <sz val="10"/>
        <rFont val="Calibri"/>
        <family val="2"/>
        <scheme val="minor"/>
      </rPr>
      <t>,  RRN of S.IA.8 above</t>
    </r>
  </si>
  <si>
    <t>R.IA.11 Incremental Authorization</t>
  </si>
  <si>
    <t>M.IA.11 Incremental Authorization</t>
  </si>
  <si>
    <t>E.IA.11 Incremental Authorization</t>
  </si>
  <si>
    <t>R.IA.12</t>
  </si>
  <si>
    <t>M.IA.12</t>
  </si>
  <si>
    <t>E.IA.12</t>
  </si>
  <si>
    <r>
      <t xml:space="preserve">Field 4 (Trans Amount) =  </t>
    </r>
    <r>
      <rPr>
        <b/>
        <sz val="10"/>
        <rFont val="Calibri"/>
        <family val="2"/>
        <scheme val="minor"/>
      </rPr>
      <t>$230.00</t>
    </r>
    <r>
      <rPr>
        <sz val="10"/>
        <rFont val="Calibri"/>
        <family val="2"/>
        <scheme val="minor"/>
      </rPr>
      <t xml:space="preserve">,  Replacement Amount = </t>
    </r>
    <r>
      <rPr>
        <b/>
        <sz val="10"/>
        <rFont val="Calibri"/>
        <family val="2"/>
        <scheme val="minor"/>
      </rPr>
      <t xml:space="preserve">$210.00;  </t>
    </r>
    <r>
      <rPr>
        <sz val="10"/>
        <rFont val="Calibri"/>
        <family val="2"/>
        <scheme val="minor"/>
      </rPr>
      <t>RRN of S.IA.8 above</t>
    </r>
  </si>
  <si>
    <t>R.IA.12 Authorization Partial Reversal/ Void</t>
  </si>
  <si>
    <t>M.IA.12 Authorization Partial Reversal/ Void</t>
  </si>
  <si>
    <t>E.IA.12 Authorization Partial Reversal/ Void</t>
  </si>
  <si>
    <t>R.IA.13</t>
  </si>
  <si>
    <t>M.IA.13</t>
  </si>
  <si>
    <t>E.IA.13</t>
  </si>
  <si>
    <t>Completion Settling less than total Auth</t>
  </si>
  <si>
    <r>
      <t xml:space="preserve">RRN of S.IA.8 above, Original Amount Value = </t>
    </r>
    <r>
      <rPr>
        <b/>
        <sz val="10"/>
        <rFont val="Calibri"/>
        <family val="2"/>
        <scheme val="minor"/>
      </rPr>
      <t>$230.00</t>
    </r>
  </si>
  <si>
    <t>R.IA.13 Prior Authorization Settling for the Total Amount</t>
  </si>
  <si>
    <t>M.IA.13 Prior Authorization Settling for the Total Amount</t>
  </si>
  <si>
    <t>E.IA.13 Prior Authorization Settling for the Total Amount</t>
  </si>
  <si>
    <t>$0.00 Auth</t>
  </si>
  <si>
    <t>CreditCardAuthorization</t>
  </si>
  <si>
    <t xml:space="preserve">Credit Denial </t>
  </si>
  <si>
    <t>R.C.160</t>
  </si>
  <si>
    <t>M.C.100</t>
  </si>
  <si>
    <t>E.C.100</t>
  </si>
  <si>
    <t>Authorization / Sale</t>
  </si>
  <si>
    <t>Visa or MasterCard Denial Test Card</t>
  </si>
  <si>
    <t>N/A</t>
  </si>
  <si>
    <t>Declined</t>
  </si>
  <si>
    <t>R.C.161</t>
  </si>
  <si>
    <t>M.C.101</t>
  </si>
  <si>
    <t>E.C.101</t>
  </si>
  <si>
    <t>Call Issuer</t>
  </si>
  <si>
    <t>R.C.162</t>
  </si>
  <si>
    <t>M.C.102</t>
  </si>
  <si>
    <t>E.C.102</t>
  </si>
  <si>
    <t>R.C.163</t>
  </si>
  <si>
    <t>M.C.103</t>
  </si>
  <si>
    <t>E.C.103</t>
  </si>
  <si>
    <t>Invalid Merchant</t>
  </si>
  <si>
    <t>R.C.164</t>
  </si>
  <si>
    <t>M.C.104</t>
  </si>
  <si>
    <t>E.C.104</t>
  </si>
  <si>
    <t>Invalid Request</t>
  </si>
  <si>
    <t>R.C.165</t>
  </si>
  <si>
    <t>M.C.105</t>
  </si>
  <si>
    <t>E.C.105</t>
  </si>
  <si>
    <t>Invalid PIN</t>
  </si>
  <si>
    <t>R.C.166</t>
  </si>
  <si>
    <t>M.C.106</t>
  </si>
  <si>
    <t>E.C.106</t>
  </si>
  <si>
    <t>Declined - Pick Up Card</t>
  </si>
  <si>
    <t>R.C.167</t>
  </si>
  <si>
    <t>M.C.107</t>
  </si>
  <si>
    <t>E.C.107</t>
  </si>
  <si>
    <t>R.C.168</t>
  </si>
  <si>
    <t>M.C.108</t>
  </si>
  <si>
    <t>E.C.108</t>
  </si>
  <si>
    <t>Lost Card</t>
  </si>
  <si>
    <t>R.C.169</t>
  </si>
  <si>
    <t>M.C.109</t>
  </si>
  <si>
    <t>E.C.109</t>
  </si>
  <si>
    <t>Not Authorized</t>
  </si>
  <si>
    <t>R.C.170</t>
  </si>
  <si>
    <t>M.C.110</t>
  </si>
  <si>
    <t>E.C.110</t>
  </si>
  <si>
    <t>Invalid Amount</t>
  </si>
  <si>
    <t>R.C.171</t>
  </si>
  <si>
    <t>M.C.111</t>
  </si>
  <si>
    <t>E.C.111</t>
  </si>
  <si>
    <t>Invalid Card Info</t>
  </si>
  <si>
    <t>R.C.172</t>
  </si>
  <si>
    <t>M.C.112</t>
  </si>
  <si>
    <t>E.C.112</t>
  </si>
  <si>
    <t>R.C.173</t>
  </si>
  <si>
    <t>M.C.113</t>
  </si>
  <si>
    <t>E.C.113</t>
  </si>
  <si>
    <t>R.C.174</t>
  </si>
  <si>
    <t>M.C.114</t>
  </si>
  <si>
    <t>E.C.114</t>
  </si>
  <si>
    <t>Visa Denial</t>
  </si>
  <si>
    <t>Duplicate</t>
  </si>
  <si>
    <t>R.C.176</t>
  </si>
  <si>
    <t>M.C.116</t>
  </si>
  <si>
    <t>E.C.116</t>
  </si>
  <si>
    <t>Invalid Merch</t>
  </si>
  <si>
    <t>R.C.177</t>
  </si>
  <si>
    <t>M.C.117</t>
  </si>
  <si>
    <t>E.C.117</t>
  </si>
  <si>
    <t>Expired Card</t>
  </si>
  <si>
    <t>R.C.178</t>
  </si>
  <si>
    <t>M.C.118</t>
  </si>
  <si>
    <t>E.C.118</t>
  </si>
  <si>
    <t>Authorization / Sale or Refund</t>
  </si>
  <si>
    <t>Stolen Card</t>
  </si>
  <si>
    <t>R.C.179</t>
  </si>
  <si>
    <t>M.C.119</t>
  </si>
  <si>
    <t>E.C.119</t>
  </si>
  <si>
    <t>Host Error</t>
  </si>
  <si>
    <t>R.C.180</t>
  </si>
  <si>
    <t>M.C.120</t>
  </si>
  <si>
    <t>E.C.120</t>
  </si>
  <si>
    <t>$0 Authorization</t>
  </si>
  <si>
    <t>R.0A.1</t>
  </si>
  <si>
    <t>M.0A.1</t>
  </si>
  <si>
    <t>E.0A.1</t>
  </si>
  <si>
    <t>222 - 1</t>
  </si>
  <si>
    <t>45209</t>
  </si>
  <si>
    <t>CID Matches, AVS ZIP and Address Matches</t>
  </si>
  <si>
    <t>R.0A.2</t>
  </si>
  <si>
    <t>M.0A.2</t>
  </si>
  <si>
    <t>E.0A.2</t>
  </si>
  <si>
    <t>005 - 1</t>
  </si>
  <si>
    <t>R.0A.3</t>
  </si>
  <si>
    <t>M.0A.3</t>
  </si>
  <si>
    <t>E.0A.3</t>
  </si>
  <si>
    <t>333 - 1</t>
  </si>
  <si>
    <t>CID Does Not Match</t>
  </si>
  <si>
    <t>R.0A.4</t>
  </si>
  <si>
    <t>M.0A.4</t>
  </si>
  <si>
    <t>E.0A.4</t>
  </si>
  <si>
    <t>___ - 0</t>
  </si>
  <si>
    <t>P</t>
  </si>
  <si>
    <t>CID Not Processed</t>
  </si>
  <si>
    <t>R.0A.5</t>
  </si>
  <si>
    <t>M.0A.5</t>
  </si>
  <si>
    <t>E.0A.5</t>
  </si>
  <si>
    <t>___ - 2</t>
  </si>
  <si>
    <t>R.0A.6</t>
  </si>
  <si>
    <t>M.0A.6</t>
  </si>
  <si>
    <t>E.0A.6</t>
  </si>
  <si>
    <t>___ - 9</t>
  </si>
  <si>
    <t>S</t>
  </si>
  <si>
    <t>CID CVV2 Should Be On Card</t>
  </si>
  <si>
    <t>R.0A.7</t>
  </si>
  <si>
    <t>M.0A.7</t>
  </si>
  <si>
    <t>E.0A.7</t>
  </si>
  <si>
    <t>555 - 1</t>
  </si>
  <si>
    <t>U</t>
  </si>
  <si>
    <t>CID, Issuer Not Certified</t>
  </si>
  <si>
    <t>R.0A.8</t>
  </si>
  <si>
    <t>M.0A.8</t>
  </si>
  <si>
    <t>E.0A.8</t>
  </si>
  <si>
    <t>467 - 1</t>
  </si>
  <si>
    <t>CID Not Matched</t>
  </si>
  <si>
    <t>R.0A.9</t>
  </si>
  <si>
    <t>M.0A.9</t>
  </si>
  <si>
    <t>E.0A.9</t>
  </si>
  <si>
    <t>764 - 1</t>
  </si>
  <si>
    <t>CID, matches - a retry as previous case declined</t>
  </si>
  <si>
    <t>R.0A.10</t>
  </si>
  <si>
    <t>M.0A.10</t>
  </si>
  <si>
    <t>E.0A.10</t>
  </si>
  <si>
    <t>R.0A.11</t>
  </si>
  <si>
    <t>M.0A.11</t>
  </si>
  <si>
    <t>E.0A.11</t>
  </si>
  <si>
    <t>452081234</t>
  </si>
  <si>
    <t>X</t>
  </si>
  <si>
    <t>R.0A.12</t>
  </si>
  <si>
    <t>M.0A.12</t>
  </si>
  <si>
    <t>E.0A.12</t>
  </si>
  <si>
    <t>MasterCard #1</t>
  </si>
  <si>
    <t>154 - 1</t>
  </si>
  <si>
    <t>** MCRD requires AVS and/or CVC2 when doing $0 vertifications</t>
  </si>
  <si>
    <t>R.0A.13</t>
  </si>
  <si>
    <t>M.0A.13</t>
  </si>
  <si>
    <t>E.0A.13</t>
  </si>
  <si>
    <t>R.0A.14</t>
  </si>
  <si>
    <t>M.0A.14</t>
  </si>
  <si>
    <t>E.0A.14</t>
  </si>
  <si>
    <t>R.0A.15</t>
  </si>
  <si>
    <t>M.0A.15</t>
  </si>
  <si>
    <t>E.0A.15</t>
  </si>
  <si>
    <t>R.0A.16</t>
  </si>
  <si>
    <t>M.0A.16</t>
  </si>
  <si>
    <t>E.0A.16</t>
  </si>
  <si>
    <t>R.0A.17</t>
  </si>
  <si>
    <t>M.0A.17</t>
  </si>
  <si>
    <t>E.0A.17</t>
  </si>
  <si>
    <t>R.0A.18</t>
  </si>
  <si>
    <t>M.0A.18</t>
  </si>
  <si>
    <t>E.0A.18</t>
  </si>
  <si>
    <t>R.0A.19</t>
  </si>
  <si>
    <t>M.0A.19</t>
  </si>
  <si>
    <t>E.0A.19</t>
  </si>
  <si>
    <t>R.0A.20</t>
  </si>
  <si>
    <t>M.0A.20</t>
  </si>
  <si>
    <t>E.0A.20</t>
  </si>
  <si>
    <t>R.0A.21</t>
  </si>
  <si>
    <t>M.0A.21</t>
  </si>
  <si>
    <t>E.0A.21</t>
  </si>
  <si>
    <t>R.0A.22</t>
  </si>
  <si>
    <t>M.0A.22</t>
  </si>
  <si>
    <t>E.0A.22</t>
  </si>
  <si>
    <t>R.0A.23</t>
  </si>
  <si>
    <t>M.0A.23</t>
  </si>
  <si>
    <t>E.0A.23</t>
  </si>
  <si>
    <t>R.0A.24</t>
  </si>
  <si>
    <t>M.0A.24</t>
  </si>
  <si>
    <t>E.0A.24</t>
  </si>
  <si>
    <t>Discover #1</t>
  </si>
  <si>
    <t>R.0A.25</t>
  </si>
  <si>
    <t>M.0A.25</t>
  </si>
  <si>
    <t>E.0A.25</t>
  </si>
  <si>
    <t>R.0A.26</t>
  </si>
  <si>
    <t>M.0A.26</t>
  </si>
  <si>
    <t>E.0A.26</t>
  </si>
  <si>
    <t>R.0A.27</t>
  </si>
  <si>
    <t>M.0A.27</t>
  </si>
  <si>
    <t>E.0A.27</t>
  </si>
  <si>
    <t>R.0A.28</t>
  </si>
  <si>
    <t>M.0A.28</t>
  </si>
  <si>
    <t>E.0A.28</t>
  </si>
  <si>
    <t>R.0A.29</t>
  </si>
  <si>
    <t>M.0A.29</t>
  </si>
  <si>
    <t>E.0A.29</t>
  </si>
  <si>
    <t>R.0A.30</t>
  </si>
  <si>
    <t>M.0A.30</t>
  </si>
  <si>
    <t>E.0A.30</t>
  </si>
  <si>
    <t>AMEX #1</t>
  </si>
  <si>
    <t>1154</t>
  </si>
  <si>
    <t>R.0A.31</t>
  </si>
  <si>
    <t>M.0A.31</t>
  </si>
  <si>
    <t>E.0A.31</t>
  </si>
  <si>
    <t>0005</t>
  </si>
  <si>
    <t>R.0A.32</t>
  </si>
  <si>
    <t>M.0A.32</t>
  </si>
  <si>
    <t>E.0A.32</t>
  </si>
  <si>
    <t>1467</t>
  </si>
  <si>
    <t>R.0A.33</t>
  </si>
  <si>
    <t>M.0A.33</t>
  </si>
  <si>
    <t>E.0A.33</t>
  </si>
  <si>
    <t>1111</t>
  </si>
  <si>
    <t>R.0A.34</t>
  </si>
  <si>
    <t>M.0A.34</t>
  </si>
  <si>
    <t>E.0A.34</t>
  </si>
  <si>
    <t xml:space="preserve">45201    </t>
  </si>
  <si>
    <t>Address Matches, Postal Code Does Not</t>
  </si>
  <si>
    <t>R.0A.35</t>
  </si>
  <si>
    <t>M.0A.35</t>
  </si>
  <si>
    <t>E.0A.35</t>
  </si>
  <si>
    <t xml:space="preserve">45202    </t>
  </si>
  <si>
    <t>G</t>
  </si>
  <si>
    <t>Non-AVS Participant Outside The Us; Address Not Verified For International Transaction</t>
  </si>
  <si>
    <t>R.0A.36</t>
  </si>
  <si>
    <t>M.0A.36</t>
  </si>
  <si>
    <t>E.0A.36</t>
  </si>
  <si>
    <t xml:space="preserve">45203    </t>
  </si>
  <si>
    <t>Neither Address Nor Postal Code Matches</t>
  </si>
  <si>
    <t>R.0A.37</t>
  </si>
  <si>
    <t>M.0A.37</t>
  </si>
  <si>
    <t>E.0A.37</t>
  </si>
  <si>
    <t xml:space="preserve">45204    </t>
  </si>
  <si>
    <t>R</t>
  </si>
  <si>
    <t>Retry, System Unable To Process</t>
  </si>
  <si>
    <t>R.0A.38</t>
  </si>
  <si>
    <t>M.0A.38</t>
  </si>
  <si>
    <t>E.0A.38</t>
  </si>
  <si>
    <t xml:space="preserve">45205    </t>
  </si>
  <si>
    <t>AVS Currently Not Supported</t>
  </si>
  <si>
    <t>R.0A.39</t>
  </si>
  <si>
    <t>M.0A.39</t>
  </si>
  <si>
    <t>E.0A.39</t>
  </si>
  <si>
    <t xml:space="preserve">45206    </t>
  </si>
  <si>
    <t>No Data From Issuer/Authorization System</t>
  </si>
  <si>
    <t>R.0A.40</t>
  </si>
  <si>
    <t>M.0A.40</t>
  </si>
  <si>
    <t>E.0A.40</t>
  </si>
  <si>
    <t>452071234</t>
  </si>
  <si>
    <t>W</t>
  </si>
  <si>
    <t>For U.S. Addresses, 9 Digits Zip Code Matches, Address Does Not Match</t>
  </si>
  <si>
    <t>R.0A.41</t>
  </si>
  <si>
    <t>M.0A.41</t>
  </si>
  <si>
    <t>E.0A.41</t>
  </si>
  <si>
    <t>For U.S. Addresses, 9 Digits Zip Code Matches, Address Does Match</t>
  </si>
  <si>
    <t>R.0A.42</t>
  </si>
  <si>
    <t>M.0A.42</t>
  </si>
  <si>
    <t>E.0A.42</t>
  </si>
  <si>
    <t xml:space="preserve">45209    </t>
  </si>
  <si>
    <t>For U.S. Addresses, 5 Digits Zip Code Matches, Address Does Match</t>
  </si>
  <si>
    <t>R.0A.43</t>
  </si>
  <si>
    <t>M.0A.43</t>
  </si>
  <si>
    <t>E.0A.43</t>
  </si>
  <si>
    <t xml:space="preserve">45210    </t>
  </si>
  <si>
    <t>For U.S. Addresses, 5 Digits Zip Code Matches, Address Does Not Match</t>
  </si>
  <si>
    <t>R.0A.44</t>
  </si>
  <si>
    <t>M.0A.44</t>
  </si>
  <si>
    <t>E.0A.44</t>
  </si>
  <si>
    <t>45218</t>
  </si>
  <si>
    <t>E</t>
  </si>
  <si>
    <t>AVS service not supported</t>
  </si>
  <si>
    <t>R.0A.45</t>
  </si>
  <si>
    <t>M.0A.45</t>
  </si>
  <si>
    <t>E.0A.45</t>
  </si>
  <si>
    <t>45211</t>
  </si>
  <si>
    <t>B</t>
  </si>
  <si>
    <t>Street Addresses Match. Postal Code Not Verified Because Of Incompatible Formats</t>
  </si>
  <si>
    <t>R.0A.46</t>
  </si>
  <si>
    <t>M.0A.46</t>
  </si>
  <si>
    <t>E.0A.46</t>
  </si>
  <si>
    <t>45212</t>
  </si>
  <si>
    <t>C</t>
  </si>
  <si>
    <t>Street Address And Postal Code Not Verified Because Of Incompatible Formats</t>
  </si>
  <si>
    <t>R.0A.47</t>
  </si>
  <si>
    <t>M.0A.47</t>
  </si>
  <si>
    <t>E.0A.47</t>
  </si>
  <si>
    <t>45213</t>
  </si>
  <si>
    <t>D</t>
  </si>
  <si>
    <t>Street Addresses And Postal Codes Match (International)</t>
  </si>
  <si>
    <t>R.0A.48</t>
  </si>
  <si>
    <t>M.0A.48</t>
  </si>
  <si>
    <t>E.0A.48</t>
  </si>
  <si>
    <t>45214</t>
  </si>
  <si>
    <t>F</t>
  </si>
  <si>
    <t>Street Address And Postal Codes Match (UK Only)</t>
  </si>
  <si>
    <t>R.0A.49</t>
  </si>
  <si>
    <t>M.0A.49</t>
  </si>
  <si>
    <t>E.0A.49</t>
  </si>
  <si>
    <t>45215</t>
  </si>
  <si>
    <t>I</t>
  </si>
  <si>
    <t>Address Information Not Verified For International Transaction</t>
  </si>
  <si>
    <t>R.0A.50</t>
  </si>
  <si>
    <t>M.0A.50</t>
  </si>
  <si>
    <t>E.0A.50</t>
  </si>
  <si>
    <t>45216</t>
  </si>
  <si>
    <t>Street Address And Postal Codes Match (International)</t>
  </si>
  <si>
    <t>R.0A.51</t>
  </si>
  <si>
    <t>M.0A.51</t>
  </si>
  <si>
    <t>E.0A.51</t>
  </si>
  <si>
    <t>45217</t>
  </si>
  <si>
    <t>Postal Codes Match. Street Address Not Verified Because Of Incompatible Formats</t>
  </si>
  <si>
    <t>R.0A.52</t>
  </si>
  <si>
    <t>M.0A.52</t>
  </si>
  <si>
    <t>E.0A.52</t>
  </si>
  <si>
    <t>K1A0A9</t>
  </si>
  <si>
    <t>Canadian Postal Code- Street Addresses And Postal Codes Match (International)</t>
  </si>
  <si>
    <t>R.0A.53</t>
  </si>
  <si>
    <t>M.0A.53</t>
  </si>
  <si>
    <t>E.0A.53</t>
  </si>
  <si>
    <t>L6Y2N4</t>
  </si>
  <si>
    <t>Canadian Postal Code - Street Address And Postal Codes Match (International)</t>
  </si>
  <si>
    <t>R.0A.54</t>
  </si>
  <si>
    <t>M.0A.54</t>
  </si>
  <si>
    <t>E.0A.54</t>
  </si>
  <si>
    <t>K0K2T0</t>
  </si>
  <si>
    <t>Canadian Postal Code - Postal Codes Match. Street Address Not Verified Because Of Incompatible Formats</t>
  </si>
  <si>
    <t>R.0A.55</t>
  </si>
  <si>
    <t>M.0A.55</t>
  </si>
  <si>
    <t>E.0A.55</t>
  </si>
  <si>
    <t>Credential On File Recurring $0 Verification Request. Field 62.68 needs a value of "R"</t>
  </si>
  <si>
    <t>Contact</t>
  </si>
  <si>
    <t>Chip</t>
  </si>
  <si>
    <t>EMV.C.1</t>
  </si>
  <si>
    <t xml:space="preserve"> Online Approval</t>
  </si>
  <si>
    <t>Any EMV Card</t>
  </si>
  <si>
    <t>EMV.C.1 Authorization - Online Approval</t>
  </si>
  <si>
    <t>EMV.C.2</t>
  </si>
  <si>
    <t>PIN on Credit Verified Online</t>
  </si>
  <si>
    <t>EMV.C.2 Authorization - PIN On Credit - PIN Verified Online</t>
  </si>
  <si>
    <t>EMV.C.3</t>
  </si>
  <si>
    <t>PIN on Credit Verified Offline</t>
  </si>
  <si>
    <t>AMEX EMV Card #1</t>
  </si>
  <si>
    <t>EMV.C.3 Authorization - PIN On Credit - PIN Verified Offline</t>
  </si>
  <si>
    <t>EMV.C.4</t>
  </si>
  <si>
    <t>Partial Approval</t>
  </si>
  <si>
    <t>Visa, MasterCard, or AMEX EMV Card #1</t>
  </si>
  <si>
    <t xml:space="preserve">9.00 - 9.99 </t>
  </si>
  <si>
    <t>EMV.C.4 Authorization - Partial Approval</t>
  </si>
  <si>
    <t>EMV.C.5</t>
  </si>
  <si>
    <t>Fallback MSR</t>
  </si>
  <si>
    <t>EMV.C.5 Authorization - Fallback to Magstripe</t>
  </si>
  <si>
    <t>EMV.C.6</t>
  </si>
  <si>
    <t>Manual Entry</t>
  </si>
  <si>
    <t>EMV.C.6 Authorization - Fallback to Manually Entered</t>
  </si>
  <si>
    <t>EMV.C.7</t>
  </si>
  <si>
    <t xml:space="preserve">  Online Approval</t>
  </si>
  <si>
    <t>EMV.C.7 Sale - Online Approval</t>
  </si>
  <si>
    <t>EMV.C.8</t>
  </si>
  <si>
    <t xml:space="preserve"> PIN on Credit Verified Online</t>
  </si>
  <si>
    <t>EMV.C.8 Sale - PIN On Credit - PIN Verified Online</t>
  </si>
  <si>
    <t>EMV.C.9</t>
  </si>
  <si>
    <t xml:space="preserve"> PIN on Credit Verified Offline</t>
  </si>
  <si>
    <t>EMV.C.9 Sale - PIN On Credit - PIN Verified Offline</t>
  </si>
  <si>
    <t>EMV.C.10</t>
  </si>
  <si>
    <t xml:space="preserve"> Tip</t>
  </si>
  <si>
    <t>EMV.C.10 Sale - Online Approval with Tip</t>
  </si>
  <si>
    <t>EMV.C.11</t>
  </si>
  <si>
    <t xml:space="preserve"> Cashback</t>
  </si>
  <si>
    <t>&gt;$0.00</t>
  </si>
  <si>
    <t>EMV.C.11 Sale - Online Approval with Cash Back</t>
  </si>
  <si>
    <t>EMV.C.12</t>
  </si>
  <si>
    <t>EMV.C.12 Sale - Partial Approval</t>
  </si>
  <si>
    <t>EMV.C.13</t>
  </si>
  <si>
    <t xml:space="preserve"> Fallback MSR</t>
  </si>
  <si>
    <t>EMV.C.13 Sale - Fallback to Magstripe</t>
  </si>
  <si>
    <t>EMV.C.14</t>
  </si>
  <si>
    <t xml:space="preserve"> Manual Entry</t>
  </si>
  <si>
    <t>EMV.C.14 Sale - Fallback to Manually Entered</t>
  </si>
  <si>
    <t>Special Support Transactions</t>
  </si>
  <si>
    <t>EMV.C.15</t>
  </si>
  <si>
    <t>Voice Authorization</t>
  </si>
  <si>
    <t>EMV.C.15 Voice Authorization</t>
  </si>
  <si>
    <t>EMV.C.16</t>
  </si>
  <si>
    <t>Return</t>
  </si>
  <si>
    <t>EMV.C.16 Refund/ Return</t>
  </si>
  <si>
    <t>EMV.C.17</t>
  </si>
  <si>
    <t>Store and Forward / Deferred Authorization</t>
  </si>
  <si>
    <t>EMV.C.17 Store and Forward</t>
  </si>
  <si>
    <t>EMV.C.18</t>
  </si>
  <si>
    <t>Deferred Authorization</t>
  </si>
  <si>
    <t>EMV.C.18 Deferred Authorization</t>
  </si>
  <si>
    <t>Offline Approvals</t>
  </si>
  <si>
    <t>EMV.C.19</t>
  </si>
  <si>
    <t xml:space="preserve">  Offline Approval (Online Available)</t>
  </si>
  <si>
    <t>EMV.C.19 Offline Approval (Online Available)</t>
  </si>
  <si>
    <t>EMV.C.20</t>
  </si>
  <si>
    <t xml:space="preserve">  Offline Approval (Unable to Go Online)</t>
  </si>
  <si>
    <t>EMV.C.20 Offline Approval (Unable to go Online)</t>
  </si>
  <si>
    <t>Contactless</t>
  </si>
  <si>
    <t>Contactless Chip</t>
  </si>
  <si>
    <t>EMV.CL.1</t>
  </si>
  <si>
    <t>MasterCard EMV Card #1</t>
  </si>
  <si>
    <t>EMV.CL.1 Authorization - Online Approval</t>
  </si>
  <si>
    <t>EMV.CL.2</t>
  </si>
  <si>
    <t>EMV.CL.2 Authorization - PIN On Credit - PIN Verified Online</t>
  </si>
  <si>
    <t>EMV.CL.3</t>
  </si>
  <si>
    <t>EMV.CL.3 Authorization - Partial Approval</t>
  </si>
  <si>
    <t>EMV.CL.4</t>
  </si>
  <si>
    <t>EMV.CL.4 Sale - Online Approval</t>
  </si>
  <si>
    <t>EMV.CL.5</t>
  </si>
  <si>
    <t>EMV.CL.5 Sale - PIN On Credit - PIN Verified Online</t>
  </si>
  <si>
    <t>EMV.CL.6</t>
  </si>
  <si>
    <t>EMV.CL.6 Sale - Online Approval with Tip</t>
  </si>
  <si>
    <t>EMV.CL.7</t>
  </si>
  <si>
    <t>EMV.CL.7 Sale - Online Approval with Cash Back</t>
  </si>
  <si>
    <t>EMV.CL.8</t>
  </si>
  <si>
    <t>EMV.CL.8 Sale - Partial Approval</t>
  </si>
  <si>
    <t>EMV.CL.9</t>
  </si>
  <si>
    <t>EMV.CL.9 Refund/ Return</t>
  </si>
  <si>
    <t>EMV.CL.10</t>
  </si>
  <si>
    <t>Store and Forward</t>
  </si>
  <si>
    <t>EMV.CL.10 Store and Forward</t>
  </si>
  <si>
    <t>EMV.CL.11</t>
  </si>
  <si>
    <t>EMV.CL.11 Offline Approval (Online Available)</t>
  </si>
  <si>
    <t>EMV.CL.12</t>
  </si>
  <si>
    <t>EMV.CL.12 Offline Approval (Unable to Go Online)</t>
  </si>
  <si>
    <t xml:space="preserve">Debit </t>
  </si>
  <si>
    <t>Debit</t>
  </si>
  <si>
    <t>EMV.D.1</t>
  </si>
  <si>
    <t xml:space="preserve"> PIN on Debit</t>
  </si>
  <si>
    <t>Visa or MasterCard EMV Card #1</t>
  </si>
  <si>
    <t>EMV.D.1 Debit (PIN Verified Online)</t>
  </si>
  <si>
    <t>EMV.D.2</t>
  </si>
  <si>
    <t xml:space="preserve"> PIN on Debit - PIN Verified Offline</t>
  </si>
  <si>
    <t>EMV.D.2 Debit (PIN Verified Offline)</t>
  </si>
  <si>
    <t>EMV.D.3</t>
  </si>
  <si>
    <t xml:space="preserve"> PIN on Debit with Cash Back</t>
  </si>
  <si>
    <t>EMV.D.3 Debit (With Cash Back)</t>
  </si>
  <si>
    <t>EMV.D.4</t>
  </si>
  <si>
    <t xml:space="preserve">Cashback Only Purchase </t>
  </si>
  <si>
    <t>EMV.D.4 Debit (Cash Back Purchase)</t>
  </si>
  <si>
    <t>EMV.D.5</t>
  </si>
  <si>
    <t xml:space="preserve"> PIN on Debit Fallback Swiped</t>
  </si>
  <si>
    <t>EMV.D.5 Debit (Fallback to Magstripe)</t>
  </si>
  <si>
    <t>EMV.D.6</t>
  </si>
  <si>
    <t xml:space="preserve"> PIN on Debit with Cash Back Fallback Swiped</t>
  </si>
  <si>
    <t>EMV.D.6 Debit (Fallback to Magstripe with Cash Back)</t>
  </si>
  <si>
    <t>EMV.D.7</t>
  </si>
  <si>
    <t>Cashback Only Purchase Fallback Swiped</t>
  </si>
  <si>
    <t>EMV.D.7 Debit (Fallback to Magstripe Cash Purchase)</t>
  </si>
  <si>
    <t>EMV.D.8</t>
  </si>
  <si>
    <t>EMV.D.8 Debit Partial Approval</t>
  </si>
  <si>
    <t>EMV.D.9</t>
  </si>
  <si>
    <t>EMV.D.9 Debit Refund/ Return</t>
  </si>
  <si>
    <t>EMV.D.10</t>
  </si>
  <si>
    <t>Return - Pinless</t>
  </si>
  <si>
    <t>EMV.D.10 Debit Refund/ Return (PINless) - Maestro Only</t>
  </si>
  <si>
    <t>EMV.D.11</t>
  </si>
  <si>
    <t>Return - Offline PIN</t>
  </si>
  <si>
    <t>EMV.D.11 Debit Refund/ Return (Offline PIN) - Maestro Only</t>
  </si>
  <si>
    <t>EMV.DCL.1</t>
  </si>
  <si>
    <t>Cards not available for use</t>
  </si>
  <si>
    <t>EMV.DCL.1 Debit (PIN Verified Online)</t>
  </si>
  <si>
    <t>EMV.DCL.2</t>
  </si>
  <si>
    <t>EMV.DCL.2 Debit (PIN Verified Offline)</t>
  </si>
  <si>
    <t>EMV.DCL.3</t>
  </si>
  <si>
    <t>EMV.DCL.3 Debit (With Cash Back)</t>
  </si>
  <si>
    <t>EMV.DCL.4</t>
  </si>
  <si>
    <t>Cash Back Purchase</t>
  </si>
  <si>
    <t>EMV.DCL.4 Debit (Cash Back Purchase)</t>
  </si>
  <si>
    <t>EMV.DCL.5</t>
  </si>
  <si>
    <t>EMV.DCL.5 Debit Partial Approval</t>
  </si>
  <si>
    <t>EMV.DCL.6</t>
  </si>
  <si>
    <t>Return Online PIN</t>
  </si>
  <si>
    <t>EMV.DCL.6 Debit Refund/ Return</t>
  </si>
  <si>
    <t>EMV.DCL.7</t>
  </si>
  <si>
    <t>Return Pinless (Maestro Only)</t>
  </si>
  <si>
    <t>EMV.DCL.7 Debit Refund/ Return (PINless) - Maestro Only</t>
  </si>
  <si>
    <t>EMV.DCL.8</t>
  </si>
  <si>
    <t>Return Offline PIN (Maestro Only)</t>
  </si>
  <si>
    <t>EMV.DCL.8 Debit Refund/ Return (Offline PIN) - Maestro Only</t>
  </si>
  <si>
    <t>EMV.CD.1</t>
  </si>
  <si>
    <t>EMV.CD.1 Debit (PIN Verified Online)</t>
  </si>
  <si>
    <t>EMV.CD.2</t>
  </si>
  <si>
    <t>EMV.CD.2 Debit (PIN Verified Offline)</t>
  </si>
  <si>
    <t>EMV.CD.3</t>
  </si>
  <si>
    <t>EMV.CD.3 Debit (With Cash Back)</t>
  </si>
  <si>
    <t>EMV.CD.4</t>
  </si>
  <si>
    <t>EMV.CD.4 Debit (Fallback to Magstripe)</t>
  </si>
  <si>
    <t>EMV.CD.5</t>
  </si>
  <si>
    <t>EMV.CD.5 Debit (Fallback to Magstripe with Cash Back)</t>
  </si>
  <si>
    <t>EMV.CD.6</t>
  </si>
  <si>
    <t>EMV.CD.6 Debit Refund/ Return</t>
  </si>
  <si>
    <t>EMV.CDCL.1</t>
  </si>
  <si>
    <t>PINless Debit</t>
  </si>
  <si>
    <t>EMV.CDCL.1 PINless Debit</t>
  </si>
  <si>
    <t>EMV.CDCL.2</t>
  </si>
  <si>
    <t>Return PINless</t>
  </si>
  <si>
    <t>EMV.CDCL.2 Debit Refund/ Return</t>
  </si>
  <si>
    <t>Voids</t>
  </si>
  <si>
    <t>EMV.R.1</t>
  </si>
  <si>
    <t>Auth Full Reversal (Void)</t>
  </si>
  <si>
    <t>EMV.R.1 Authorization Reversal/ Void</t>
  </si>
  <si>
    <t>EMV.R.2</t>
  </si>
  <si>
    <t>Purchase/ Sale Reversal (Void)</t>
  </si>
  <si>
    <t>EMV.R.2 Sale Reversal</t>
  </si>
  <si>
    <t>EMV.R.3</t>
  </si>
  <si>
    <t>Debit Reversal</t>
  </si>
  <si>
    <t>EMV.D.3 Debit Sale Reversal/ Void</t>
  </si>
  <si>
    <t>DCC Testing</t>
  </si>
  <si>
    <t>S.DCC.Original Authorization</t>
  </si>
  <si>
    <t>Credit Card Authorization (0100) First Pass Request Conversion rate</t>
  </si>
  <si>
    <t>Any DCC Card</t>
  </si>
  <si>
    <t>S.DCC.1</t>
  </si>
  <si>
    <r>
      <t xml:space="preserve">Credit Card Authorization (0100) Second Pass Conversion rate </t>
    </r>
    <r>
      <rPr>
        <b/>
        <sz val="9"/>
        <rFont val="Calibri"/>
        <family val="2"/>
        <scheme val="minor"/>
      </rPr>
      <t>accepted (Opt-In)</t>
    </r>
  </si>
  <si>
    <t>S.DCC.2</t>
  </si>
  <si>
    <r>
      <t xml:space="preserve">Completion Settles the Credit Card Authorization for DCC rate </t>
    </r>
    <r>
      <rPr>
        <b/>
        <sz val="9"/>
        <rFont val="Calibri"/>
        <family val="2"/>
        <scheme val="minor"/>
      </rPr>
      <t>accepted</t>
    </r>
  </si>
  <si>
    <r>
      <t xml:space="preserve">Credit Card Authorization (0100) </t>
    </r>
    <r>
      <rPr>
        <b/>
        <sz val="9"/>
        <rFont val="Calibri"/>
        <family val="2"/>
        <scheme val="minor"/>
      </rPr>
      <t>NO DCC</t>
    </r>
  </si>
  <si>
    <t>Credit Card Authorization Reversal</t>
  </si>
  <si>
    <t>S.DCC.4</t>
  </si>
  <si>
    <r>
      <t xml:space="preserve">Credit Card Authorization (0100) Second Pass Conversion rate </t>
    </r>
    <r>
      <rPr>
        <b/>
        <sz val="9"/>
        <rFont val="Calibri"/>
        <family val="2"/>
        <scheme val="minor"/>
      </rPr>
      <t>NOT accepted (Opt-Out)</t>
    </r>
  </si>
  <si>
    <t>S.DCC.5</t>
  </si>
  <si>
    <t xml:space="preserve">Completion Settles the Credit Card Authorization for without DCC rate </t>
  </si>
  <si>
    <t>S.DCC.6</t>
  </si>
  <si>
    <t>S.DCC.7</t>
  </si>
  <si>
    <t>S.DCC.8</t>
  </si>
  <si>
    <t xml:space="preserve">Completion Reversal DCC </t>
  </si>
  <si>
    <t>S.DCC.Original Sale</t>
  </si>
  <si>
    <t xml:space="preserve">Credit Card Sale (0200) First Pass First Pass Request Conversion rate *see note below </t>
  </si>
  <si>
    <t>S.DCC.15</t>
  </si>
  <si>
    <r>
      <t xml:space="preserve">Credit Card Sale (0200) Second Pass Conversion rate </t>
    </r>
    <r>
      <rPr>
        <b/>
        <sz val="9"/>
        <rFont val="Calibri"/>
        <family val="2"/>
        <scheme val="minor"/>
      </rPr>
      <t>accepted (Opt-In)</t>
    </r>
  </si>
  <si>
    <t>S.DCC.18</t>
  </si>
  <si>
    <t>Credit Card Sale (0200) Second Pass Conversion rate NOT accepted (Opt-Out)</t>
  </si>
  <si>
    <t>S.DCC.21</t>
  </si>
  <si>
    <t>Credit Card Return (refund)</t>
  </si>
  <si>
    <t>S.DCC.22</t>
  </si>
  <si>
    <t>S.DCC.23</t>
  </si>
  <si>
    <t xml:space="preserve">Credit Card Return (refund) Reversal/Void Return </t>
  </si>
  <si>
    <t>S.DCC.9</t>
  </si>
  <si>
    <t>S.DCC.10</t>
  </si>
  <si>
    <t>S.DCC.12</t>
  </si>
  <si>
    <t>S.DCC.13</t>
  </si>
  <si>
    <t>S.DCC.14</t>
  </si>
  <si>
    <t>S.DCC.16</t>
  </si>
  <si>
    <t>S.DCC.17</t>
  </si>
  <si>
    <t>S.DCC.20</t>
  </si>
  <si>
    <t>S.DCC.24</t>
  </si>
  <si>
    <t>S.DCC.25</t>
  </si>
  <si>
    <t>S.DCC.26</t>
  </si>
  <si>
    <t>S.DCC.(Country)</t>
  </si>
  <si>
    <t>DCC Currency Needing Certified</t>
  </si>
  <si>
    <t>Base Amount</t>
  </si>
  <si>
    <t>Cash Back</t>
  </si>
  <si>
    <t>PIN</t>
  </si>
  <si>
    <t>R.D.1</t>
  </si>
  <si>
    <t>Debit #1</t>
  </si>
  <si>
    <t>9901</t>
  </si>
  <si>
    <t>R.D.1 Debit Sale $20</t>
  </si>
  <si>
    <t>R.D.2</t>
  </si>
  <si>
    <t>Debit #3</t>
  </si>
  <si>
    <t>0901</t>
  </si>
  <si>
    <t>R.D.2 Debit Sale $19 0901</t>
  </si>
  <si>
    <t>R.D.3</t>
  </si>
  <si>
    <t>Debit #2</t>
  </si>
  <si>
    <t>9919</t>
  </si>
  <si>
    <t>R.D.3 Debit Sale $20 9919</t>
  </si>
  <si>
    <t>R.D.4</t>
  </si>
  <si>
    <t>Debit #5</t>
  </si>
  <si>
    <t>R.D.4 Debit Sale $21</t>
  </si>
  <si>
    <t>R.D.5</t>
  </si>
  <si>
    <t>Debit #6</t>
  </si>
  <si>
    <t>890012345678</t>
  </si>
  <si>
    <t>R.D.5 Debit Sale $22</t>
  </si>
  <si>
    <t>R.D.6</t>
  </si>
  <si>
    <t>Sale w/ Cash Back</t>
  </si>
  <si>
    <t>3.00</t>
  </si>
  <si>
    <t>R.D.6 Debit Sale with Cash Back $18</t>
  </si>
  <si>
    <t>R.D.7</t>
  </si>
  <si>
    <t>5.00</t>
  </si>
  <si>
    <t>R.D.7 Debit Sale with Cash Back $17</t>
  </si>
  <si>
    <t>R.D.8</t>
  </si>
  <si>
    <t>R.D.8-9 Debit Sale Reversal/ Void</t>
  </si>
  <si>
    <t>R.D.9</t>
  </si>
  <si>
    <t>Void Sale</t>
  </si>
  <si>
    <t>R.D.10</t>
  </si>
  <si>
    <t>R.D.10-11 Debit Sale with Cash Back Reversal/ Void</t>
  </si>
  <si>
    <t>R.D.11</t>
  </si>
  <si>
    <t>R.D.12</t>
  </si>
  <si>
    <t>R.D.12 Debit Refund/ Return $14</t>
  </si>
  <si>
    <t>R.D.13</t>
  </si>
  <si>
    <t>R.D.13 Debit Refund/ Return $13</t>
  </si>
  <si>
    <t>R.D.14</t>
  </si>
  <si>
    <t>R.D.14-15 Debit Refund/ Return Reversal/ Void $12</t>
  </si>
  <si>
    <t>R.D.15</t>
  </si>
  <si>
    <t>Void Refund</t>
  </si>
  <si>
    <t>R.D.16</t>
  </si>
  <si>
    <t>R.D.16-17 Debit Refund/ Return Reversal/ Void $11</t>
  </si>
  <si>
    <t>R.D.17</t>
  </si>
  <si>
    <t>R.D.18</t>
  </si>
  <si>
    <t>R.D.18 Debit Sale $23</t>
  </si>
  <si>
    <t>R.D.19</t>
  </si>
  <si>
    <t>R.D.19 Debit Sale $19</t>
  </si>
  <si>
    <t>R.D.20</t>
  </si>
  <si>
    <t>R.D.20 Debit Sale with Cash Back $14</t>
  </si>
  <si>
    <t>R.D.50</t>
  </si>
  <si>
    <t>Cash Only Purchase</t>
  </si>
  <si>
    <t>R.D.51</t>
  </si>
  <si>
    <t>R.D.52</t>
  </si>
  <si>
    <t>Cash Only Purchase Void</t>
  </si>
  <si>
    <t>R.D.21</t>
  </si>
  <si>
    <t>Balance Inquiry</t>
  </si>
  <si>
    <t>R.D.21 Debit Balance Inquiry</t>
  </si>
  <si>
    <t>Debit  Partial Approval</t>
  </si>
  <si>
    <t>R.D.22</t>
  </si>
  <si>
    <t>Debit Denial</t>
  </si>
  <si>
    <t>9910</t>
  </si>
  <si>
    <t xml:space="preserve">Approval Amt $15.00 </t>
  </si>
  <si>
    <t>R.D.22 Debit Sale Partial Approval $15</t>
  </si>
  <si>
    <t>R.D.23</t>
  </si>
  <si>
    <t xml:space="preserve">Approval Amt $20.00 </t>
  </si>
  <si>
    <t>R.D.23-24 Debit Sale Reversal/ Void Partial Approval</t>
  </si>
  <si>
    <t>R.D.24</t>
  </si>
  <si>
    <t>R.D.25</t>
  </si>
  <si>
    <t xml:space="preserve">Approval Amt 25.00 </t>
  </si>
  <si>
    <t>R.D.25 Debit Sale with Cash Back Partial Approval $25</t>
  </si>
  <si>
    <t>R.D.26</t>
  </si>
  <si>
    <t xml:space="preserve">Approval Amt 30.00 </t>
  </si>
  <si>
    <t>R.D.26-27 Debit Sale with Cash Back Reversal/ Void Partial Approval</t>
  </si>
  <si>
    <t>R.D.27</t>
  </si>
  <si>
    <t>R.D.28</t>
  </si>
  <si>
    <t>Debit #7</t>
  </si>
  <si>
    <t>9911</t>
  </si>
  <si>
    <t>Approval Amt 30.00 with a remaining balance 101.36 (Need to email receipts)</t>
  </si>
  <si>
    <t>R.D.28 Debit Sale $30</t>
  </si>
  <si>
    <t>R.D.29</t>
  </si>
  <si>
    <t>pur$=40.00, cb$=10.00,Approval AMT=$30.00, CB$0.00</t>
  </si>
  <si>
    <t>R.D.29 Debit Sale with Cash Back Partial Approval $50</t>
  </si>
  <si>
    <t xml:space="preserve">Debit Denial </t>
  </si>
  <si>
    <t>R.D.30</t>
  </si>
  <si>
    <t>0001</t>
  </si>
  <si>
    <t>R.D.30 Debit Sale Denial $10.00</t>
  </si>
  <si>
    <t>R.D.31</t>
  </si>
  <si>
    <t>0018</t>
  </si>
  <si>
    <t>R.D.31 Debit Sale Denial $10.01</t>
  </si>
  <si>
    <t>R.D.32</t>
  </si>
  <si>
    <t>0030</t>
  </si>
  <si>
    <t>R.D.32 Debit Sale Denial $10.02</t>
  </si>
  <si>
    <t>R.D.33</t>
  </si>
  <si>
    <t>0099</t>
  </si>
  <si>
    <t>Please Retry</t>
  </si>
  <si>
    <t>R.D.33 Debit Sale Denial $10.03</t>
  </si>
  <si>
    <t>R.D.34</t>
  </si>
  <si>
    <t>0089</t>
  </si>
  <si>
    <t>R.D.34 Debit Sale Denial $10.04</t>
  </si>
  <si>
    <t>R.D.35</t>
  </si>
  <si>
    <t>0088</t>
  </si>
  <si>
    <t>R.D.35 Debit Sale Denial $10.05</t>
  </si>
  <si>
    <t>R.D.36</t>
  </si>
  <si>
    <t>0081</t>
  </si>
  <si>
    <t>R.D.36 Debit Sale Denial $10.06</t>
  </si>
  <si>
    <t>R.D.37</t>
  </si>
  <si>
    <t>0044</t>
  </si>
  <si>
    <t>R.D.37 Debit Sale Denial $10.07</t>
  </si>
  <si>
    <t>R.D.38</t>
  </si>
  <si>
    <t>0051</t>
  </si>
  <si>
    <t>R.D.38 Debit Sale Denial $10.08</t>
  </si>
  <si>
    <t>R.D.39</t>
  </si>
  <si>
    <t>0003</t>
  </si>
  <si>
    <t>R.D.39 Debit Sale Denial $10.09</t>
  </si>
  <si>
    <t>R.D.40</t>
  </si>
  <si>
    <t>0014</t>
  </si>
  <si>
    <t>R.D.40 Debit Sale Denial $10.10</t>
  </si>
  <si>
    <t>R.D.41</t>
  </si>
  <si>
    <t>0021</t>
  </si>
  <si>
    <t>R.D.41 Debit Sale Denial $10.11</t>
  </si>
  <si>
    <t>R.D.42</t>
  </si>
  <si>
    <t>0033</t>
  </si>
  <si>
    <t>R.D.42 Debit Sale Denial $10.12</t>
  </si>
  <si>
    <t>R.D.43</t>
  </si>
  <si>
    <t>0054</t>
  </si>
  <si>
    <t>R.D.43 Debit Sale Denial $10.13</t>
  </si>
  <si>
    <t>R.D.44</t>
  </si>
  <si>
    <t>0024</t>
  </si>
  <si>
    <t>R.D.44 Debit Sale Denial $10.14</t>
  </si>
  <si>
    <t>R.D.45</t>
  </si>
  <si>
    <t>0149</t>
  </si>
  <si>
    <t>R.D.45 Debit Sale Denial $10.15</t>
  </si>
  <si>
    <t>R.D.46</t>
  </si>
  <si>
    <t>0069</t>
  </si>
  <si>
    <t>R.D.46 Debit Sale Denial $10.16</t>
  </si>
  <si>
    <t>R.D.47</t>
  </si>
  <si>
    <t>0047</t>
  </si>
  <si>
    <t>R.D.47 Debit Sale Denial $10.17</t>
  </si>
  <si>
    <t>R.D.48</t>
  </si>
  <si>
    <t>0127</t>
  </si>
  <si>
    <t>R.D.48 Debit Sale Denial $10.18</t>
  </si>
  <si>
    <t>R.D.49</t>
  </si>
  <si>
    <t>0050</t>
  </si>
  <si>
    <t>R.D.49 Debit Sale Denial $10.19</t>
  </si>
  <si>
    <t>R.PLD.1</t>
  </si>
  <si>
    <t>R.PLD.1 PINless Debit Purchase/ Sale</t>
  </si>
  <si>
    <t>R.PLD.2</t>
  </si>
  <si>
    <t>PINless Debit - Recurring Bill Payment</t>
  </si>
  <si>
    <t>R.FAF.1</t>
  </si>
  <si>
    <t>Card Holder Funds Transfer - Credit</t>
  </si>
  <si>
    <t>Debit FAF #1</t>
  </si>
  <si>
    <t>R.FAF.2</t>
  </si>
  <si>
    <t>Debit FAF #2</t>
  </si>
  <si>
    <t>R.FAF.3</t>
  </si>
  <si>
    <t>R.FAF.4</t>
  </si>
  <si>
    <t>Card Holder Funds Transfer - Debit</t>
  </si>
  <si>
    <t>R.FAF.5</t>
  </si>
  <si>
    <t>R.FAF.6</t>
  </si>
  <si>
    <t>R.FAF.7</t>
  </si>
  <si>
    <t>R.FAF.8</t>
  </si>
  <si>
    <t>R.FAF.9</t>
  </si>
  <si>
    <t xml:space="preserve">EBT </t>
  </si>
  <si>
    <t>EBT</t>
  </si>
  <si>
    <t>Balances FS</t>
  </si>
  <si>
    <t>Balances Cash</t>
  </si>
  <si>
    <t>Avail</t>
  </si>
  <si>
    <t>Ledger</t>
  </si>
  <si>
    <t>R.E.1</t>
  </si>
  <si>
    <t xml:space="preserve">Balance </t>
  </si>
  <si>
    <t>EBT #1</t>
  </si>
  <si>
    <t>Approval</t>
  </si>
  <si>
    <t>R.E.1 EBT Balance Inquiry</t>
  </si>
  <si>
    <t>R.E.2</t>
  </si>
  <si>
    <t>Food Stamp Purchase</t>
  </si>
  <si>
    <t>R.E.2 Food Stamp Purchase $25</t>
  </si>
  <si>
    <t>R.E.3</t>
  </si>
  <si>
    <t>Food Stamp Return</t>
  </si>
  <si>
    <t>R.E.3 Food Stamp Refund/ Return $15</t>
  </si>
  <si>
    <t>R.E.4</t>
  </si>
  <si>
    <t>R.E.4 Food Stamp Purchase $18.50</t>
  </si>
  <si>
    <t>R.E.5</t>
  </si>
  <si>
    <t>Food Stamp Voucher Sale</t>
  </si>
  <si>
    <t>R.E.5 Food Stamp Voucher Sale $12.50</t>
  </si>
  <si>
    <t>R.E.6</t>
  </si>
  <si>
    <t>Food Stamp Voucher Return</t>
  </si>
  <si>
    <t>R.E.6 Food Stamp Voucher Refund/ Return $14.75</t>
  </si>
  <si>
    <t>R.E.7</t>
  </si>
  <si>
    <t>Cash Purchase</t>
  </si>
  <si>
    <t>R.E.7 Cash Purchase</t>
  </si>
  <si>
    <t>R.E.8</t>
  </si>
  <si>
    <t>Cash Only</t>
  </si>
  <si>
    <t>R.E.8 Cash Only</t>
  </si>
  <si>
    <t>R.E.9</t>
  </si>
  <si>
    <t>Purchase with cash back</t>
  </si>
  <si>
    <t>R.E.9 Food Stamp Purchase with Cash Back</t>
  </si>
  <si>
    <t>R.E.10</t>
  </si>
  <si>
    <t>R.E.10-11 Food Stamp Purchase Reversal/ Void</t>
  </si>
  <si>
    <t>R.E.11</t>
  </si>
  <si>
    <t>Food Stamp Void (Reversal)</t>
  </si>
  <si>
    <t>R.E.12</t>
  </si>
  <si>
    <t>R.E.12-13 Food Stamp Refund/ Return Reversal/ Void</t>
  </si>
  <si>
    <t>R.E.13</t>
  </si>
  <si>
    <t>Food Stamp Return Void (Reversal)</t>
  </si>
  <si>
    <t>R.E.14</t>
  </si>
  <si>
    <t>R.E.14-15 Food Stamp Purchase Reversal/ Void $7</t>
  </si>
  <si>
    <t>R.E.15</t>
  </si>
  <si>
    <t>R.E.16</t>
  </si>
  <si>
    <t>R.E.16-17 Food Stamp Voucher Sale Reversal/ Void</t>
  </si>
  <si>
    <t>R.E.17</t>
  </si>
  <si>
    <t>Food Stamp Voucher Void (Reversal)</t>
  </si>
  <si>
    <t>R.E.18</t>
  </si>
  <si>
    <t>R.E.18-19 Food Stamp Voucher Refund/ Return Reversal/ Void</t>
  </si>
  <si>
    <t>R.E.19</t>
  </si>
  <si>
    <t>Food Stamp Voucher Return Void (Reversal)</t>
  </si>
  <si>
    <t>R.E.20</t>
  </si>
  <si>
    <t>R.E.20-21 Cash Purchase Reversal/ Void</t>
  </si>
  <si>
    <t>R.E.21</t>
  </si>
  <si>
    <t>Cash Purchase Void (Reversal)</t>
  </si>
  <si>
    <t>R.E.22</t>
  </si>
  <si>
    <t>R.E.22-23 Cash Only Reversal/ Void</t>
  </si>
  <si>
    <t>R.E.23</t>
  </si>
  <si>
    <t>Cash Only Void (Reversal)</t>
  </si>
  <si>
    <t>R.E.24</t>
  </si>
  <si>
    <t>R.E.24-25 Food Stamp Purchase with Cash Back Reversal/ Void</t>
  </si>
  <si>
    <t>R.E.25</t>
  </si>
  <si>
    <t>Purchase with cash back Void (Reversal)</t>
  </si>
  <si>
    <t xml:space="preserve">Receipt EBT </t>
  </si>
  <si>
    <t>R.E.26</t>
  </si>
  <si>
    <t>EBT #2</t>
  </si>
  <si>
    <t>R.E.26 Food Stamp Purchase Receipt $5.00</t>
  </si>
  <si>
    <t>R.E.27</t>
  </si>
  <si>
    <t>R.E.27 Food Stamp Purchase Receipt $5.01</t>
  </si>
  <si>
    <t>R.E.28</t>
  </si>
  <si>
    <t>R.E.28 Food Stamp Purchase Receipt $5.02</t>
  </si>
  <si>
    <t>R.E.29</t>
  </si>
  <si>
    <t>R.E.29 Food Stamp Purchase Receipt $5.03</t>
  </si>
  <si>
    <t>R.E.30</t>
  </si>
  <si>
    <t>R.E.30 Food Stamp Purchase Receipt $5.04</t>
  </si>
  <si>
    <t>R.E.31</t>
  </si>
  <si>
    <t>R.E.31 Food Stamp Purchase Receipt $5.05</t>
  </si>
  <si>
    <t>R.E.32</t>
  </si>
  <si>
    <t>R.E.32 Cash Purchase Receipt $5.06</t>
  </si>
  <si>
    <t>R.E.33</t>
  </si>
  <si>
    <t>R.E.33 Cash Purchase Receipt $5.07</t>
  </si>
  <si>
    <t>R.E.34</t>
  </si>
  <si>
    <t>R.E.34 Cash Purchase Receipt $5.08</t>
  </si>
  <si>
    <t>R.E.35</t>
  </si>
  <si>
    <t>Trans Denied</t>
  </si>
  <si>
    <t>R.E.35 Food Stamp Purchase Receipt $5.10</t>
  </si>
  <si>
    <t>R.E.36</t>
  </si>
  <si>
    <t>R.E.36 Food Stamp Purchase Receipt $5.11</t>
  </si>
  <si>
    <t>R.E.37</t>
  </si>
  <si>
    <t>R.E.37 Food Stamp Purchase Receipt $5.12</t>
  </si>
  <si>
    <t>R.E.38</t>
  </si>
  <si>
    <t>R.E.38 Food Stamp Purchase Receipt $5.13</t>
  </si>
  <si>
    <t>R.E.39</t>
  </si>
  <si>
    <t>R.E.39 Food Stamp Purchase Receipt $5.14</t>
  </si>
  <si>
    <t>R.E.40</t>
  </si>
  <si>
    <t>R.E.40 Food Stamp Purchase Receipt $5.15</t>
  </si>
  <si>
    <t>R.E.41</t>
  </si>
  <si>
    <t>R.E.41 Food Stamp Purchase Receipt $5.16</t>
  </si>
  <si>
    <t>R.E.42</t>
  </si>
  <si>
    <t>R.E.42 Cash Purchase Receipt $5.17</t>
  </si>
  <si>
    <t>R.E.43</t>
  </si>
  <si>
    <t>R.E.43 Cash Purchase Receipt $5.18</t>
  </si>
  <si>
    <t xml:space="preserve">Denial EBT </t>
  </si>
  <si>
    <t>R.E.44</t>
  </si>
  <si>
    <t>R.E.44 Food Stamp Purchase Denial $10.00</t>
  </si>
  <si>
    <t>R.E.45</t>
  </si>
  <si>
    <t>R.E.45 Food Stamp Purchase Denial $10.01</t>
  </si>
  <si>
    <t>R.E.46</t>
  </si>
  <si>
    <t>R.E.46 Food Stamp Purchase Denial $10.02</t>
  </si>
  <si>
    <t>R.E.47</t>
  </si>
  <si>
    <t>R.E.47 Food Stamp Purchase Denial $10.03</t>
  </si>
  <si>
    <t>R.E.48</t>
  </si>
  <si>
    <t>Voucher Expired</t>
  </si>
  <si>
    <t>R.E.48 Food Stamp Purchase Denial $10.04</t>
  </si>
  <si>
    <t>R.E.49</t>
  </si>
  <si>
    <t>R.E.49 Food Stamp Purchase Denial $10.05</t>
  </si>
  <si>
    <t>R.E.50</t>
  </si>
  <si>
    <t>R.E.50 Food Stamp Purchase Denial $10.06</t>
  </si>
  <si>
    <t>R.E.51</t>
  </si>
  <si>
    <t>R.E.51 Food Stamp Purchase Denial $10.07</t>
  </si>
  <si>
    <t>R.E.52</t>
  </si>
  <si>
    <t>R.E.52 Food Stamp Purchase Denial $10.08</t>
  </si>
  <si>
    <t>R.E.53</t>
  </si>
  <si>
    <t>R.E.53 Food Stamp Purchase Denial $10.09</t>
  </si>
  <si>
    <t>R.E.54</t>
  </si>
  <si>
    <t>R.E.54 Food Stamp Purchase Denial $10.10</t>
  </si>
  <si>
    <t>R.E.55</t>
  </si>
  <si>
    <t>R.E.55 Food Stamp Purchase Denial $10.11</t>
  </si>
  <si>
    <t>R.E.56</t>
  </si>
  <si>
    <t>R.E.56 Food Stamp Purchase Denial $10.12</t>
  </si>
  <si>
    <t>R.E.57</t>
  </si>
  <si>
    <t>R.E.57 Food Stamp Purchase Denial $10.13</t>
  </si>
  <si>
    <t>R.E.58</t>
  </si>
  <si>
    <t>R.E.58 Food Stamp Purchase Denial $10.14</t>
  </si>
  <si>
    <t>R.E.59</t>
  </si>
  <si>
    <t>R.E.59 Food Stamp Purchase Denial $10.15</t>
  </si>
  <si>
    <t>R.E.60</t>
  </si>
  <si>
    <t>R.E.60 Food Stamp Purchase Denial $10.16</t>
  </si>
  <si>
    <t>R.E.61</t>
  </si>
  <si>
    <t>R.E.61 Food Stamp Purchase Denial $10.17</t>
  </si>
  <si>
    <t>R.E.62</t>
  </si>
  <si>
    <t>Invalid Voucher ID</t>
  </si>
  <si>
    <t>R.E.62 Food Stamp Purchase Denial $10.18</t>
  </si>
  <si>
    <t>R.E.63</t>
  </si>
  <si>
    <t>R.E.63 Food Stamp Purchase Denial $10.19</t>
  </si>
  <si>
    <t>R.E.64</t>
  </si>
  <si>
    <t>R.E.64 Food Stamp Purchase Denial $10.20</t>
  </si>
  <si>
    <t>R.E.65</t>
  </si>
  <si>
    <t>R.E.65 Food Stamp Purchase Denial $10.21</t>
  </si>
  <si>
    <t>R.E.66</t>
  </si>
  <si>
    <t>R.E.66 Food Stamp Purchase Denial $10.22</t>
  </si>
  <si>
    <t>R.E.67</t>
  </si>
  <si>
    <t>R.E.67 Food Stamp Purchase Denial $10.23</t>
  </si>
  <si>
    <t>R.E.68</t>
  </si>
  <si>
    <t>R.E.68 Food Stamp Purchase Denial $10.24</t>
  </si>
  <si>
    <t xml:space="preserve">Gift Card </t>
  </si>
  <si>
    <t>Gift Card</t>
  </si>
  <si>
    <t>After</t>
  </si>
  <si>
    <t>Secure Code</t>
  </si>
  <si>
    <t>R.GC.106</t>
  </si>
  <si>
    <t>M.GC.89</t>
  </si>
  <si>
    <t>E.GC.89</t>
  </si>
  <si>
    <t>Virtual Issue</t>
  </si>
  <si>
    <t>Use Exp Date 4912</t>
  </si>
  <si>
    <t>R.GC.1</t>
  </si>
  <si>
    <t>Activate</t>
  </si>
  <si>
    <t>Gift Card #1</t>
  </si>
  <si>
    <t>DEMO01</t>
  </si>
  <si>
    <t>R.GC.1-2 Activation</t>
  </si>
  <si>
    <t>M.GC.1-2 Activation</t>
  </si>
  <si>
    <t>E.GC.1-2 Activation</t>
  </si>
  <si>
    <t>R.GC.2</t>
  </si>
  <si>
    <t>Activate Reversal</t>
  </si>
  <si>
    <t>R.GC.3</t>
  </si>
  <si>
    <t>DEMO04</t>
  </si>
  <si>
    <t>R.GC.3 Balance Inquiry</t>
  </si>
  <si>
    <t>M.GC.3 Balance Inquiry</t>
  </si>
  <si>
    <t>E.GC.3 Balance Inquiry</t>
  </si>
  <si>
    <t>R.GC.4</t>
  </si>
  <si>
    <t>Purchase</t>
  </si>
  <si>
    <t>DEMO05</t>
  </si>
  <si>
    <t>R.GC.4-5 Purchase</t>
  </si>
  <si>
    <t>M.GC.4-5 Purchase</t>
  </si>
  <si>
    <t>E.GC.4-5 Purchase</t>
  </si>
  <si>
    <t>R.GC.5</t>
  </si>
  <si>
    <t>Purchase Reversal</t>
  </si>
  <si>
    <t>R.GC.6</t>
  </si>
  <si>
    <t>Purchase(Partial Appr)</t>
  </si>
  <si>
    <t>DEMO15</t>
  </si>
  <si>
    <t>R.GC.6 Purchase (Partial Approval)</t>
  </si>
  <si>
    <t>M.GC.6 Purchase (Partial Approval)</t>
  </si>
  <si>
    <t>E.GC.6 Purchase (Partial Approval)</t>
  </si>
  <si>
    <t>R.GC.7</t>
  </si>
  <si>
    <t>Purchase (Full Deplete)</t>
  </si>
  <si>
    <t>DEMO17</t>
  </si>
  <si>
    <t>R.GC.7-8 Purchase (Full Depletion)</t>
  </si>
  <si>
    <t>M.GC.7-8 Purchase (Full Depletion)</t>
  </si>
  <si>
    <t>E.GC.7-8 Purchase (Full Depletion)</t>
  </si>
  <si>
    <t>R.GC.8</t>
  </si>
  <si>
    <t xml:space="preserve">Purchase Rev (Full Deplete) </t>
  </si>
  <si>
    <t>R.GC.9</t>
  </si>
  <si>
    <t>DEMO07</t>
  </si>
  <si>
    <t>R.GC.9-10 Refund</t>
  </si>
  <si>
    <t>M.GC.9-10 Refund</t>
  </si>
  <si>
    <t>E.GC.9-10 Refund</t>
  </si>
  <si>
    <t>R.GC.10</t>
  </si>
  <si>
    <t>Refund Reversal</t>
  </si>
  <si>
    <t>R.GC.11</t>
  </si>
  <si>
    <t>Load</t>
  </si>
  <si>
    <t>DEMO09</t>
  </si>
  <si>
    <t>R.GC.11-12 Load</t>
  </si>
  <si>
    <t>M.GC.11-12 Load</t>
  </si>
  <si>
    <t>E.GC.11-12 Load</t>
  </si>
  <si>
    <t>R.GC.12</t>
  </si>
  <si>
    <t>Load Reversal</t>
  </si>
  <si>
    <t>R.GC.13</t>
  </si>
  <si>
    <t>Unload</t>
  </si>
  <si>
    <t>DEMO11</t>
  </si>
  <si>
    <t>R.GC.13-14 Unload</t>
  </si>
  <si>
    <t>M.GC.13-14 Unload</t>
  </si>
  <si>
    <t>E.GC.13-14 Unload</t>
  </si>
  <si>
    <t>R.GC.14</t>
  </si>
  <si>
    <t>Unload Reversal</t>
  </si>
  <si>
    <t>R.GC.15</t>
  </si>
  <si>
    <t>Close</t>
  </si>
  <si>
    <t>DEMO13</t>
  </si>
  <si>
    <t>R.GC.15-16 Close</t>
  </si>
  <si>
    <t>M.GC.15-16 Close</t>
  </si>
  <si>
    <t>E.GC.15-16 Close</t>
  </si>
  <si>
    <t>R.GC.16</t>
  </si>
  <si>
    <t>Close Reversal</t>
  </si>
  <si>
    <t>R.GC.17</t>
  </si>
  <si>
    <t>Mini Statement</t>
  </si>
  <si>
    <t>R.GC.17 Mini Statement</t>
  </si>
  <si>
    <t>M.GC.17 Mini Statement</t>
  </si>
  <si>
    <t>E.GC.17 Mini Statement</t>
  </si>
  <si>
    <t>R.GC.18</t>
  </si>
  <si>
    <t>M.GC.1</t>
  </si>
  <si>
    <t>E.GC.1</t>
  </si>
  <si>
    <t>R.GC.18-19 Activation - Manual</t>
  </si>
  <si>
    <t>M.GC.18-19 Activation - Manual</t>
  </si>
  <si>
    <t>E.GC.18-19 Activation - Manual</t>
  </si>
  <si>
    <t>R.GC.19</t>
  </si>
  <si>
    <t>M.GC.2</t>
  </si>
  <si>
    <t>E.GC.2</t>
  </si>
  <si>
    <t>R.GC.20</t>
  </si>
  <si>
    <t>M.GC.3</t>
  </si>
  <si>
    <t>E.GC.3</t>
  </si>
  <si>
    <t>R.GC.20 Balance Inquiry - Manual</t>
  </si>
  <si>
    <t>M.GC.20 Balance Inquiry - Manual</t>
  </si>
  <si>
    <t>E.GC.20 Balance Inquiry - Manual</t>
  </si>
  <si>
    <t>R.GC.21</t>
  </si>
  <si>
    <t>M.GC.4</t>
  </si>
  <si>
    <t>E.GC.4</t>
  </si>
  <si>
    <t>R.GC.21-22 Purchase - Manual</t>
  </si>
  <si>
    <t>M.GC.21-22 Purchase - Manual</t>
  </si>
  <si>
    <t>E.GC.21-22 Purchase - Manual</t>
  </si>
  <si>
    <t>R.GC.22</t>
  </si>
  <si>
    <t>M.GC.5</t>
  </si>
  <si>
    <t>E.GC.5</t>
  </si>
  <si>
    <t>R.GC.23</t>
  </si>
  <si>
    <t>M.GC.6</t>
  </si>
  <si>
    <t>E.GC.6</t>
  </si>
  <si>
    <t>R.GC.23 Purchase ( Partial Approval) - Manual</t>
  </si>
  <si>
    <t>M.GC.23 Purchase ( Partial Approval) - Manual</t>
  </si>
  <si>
    <t>E.GC.23 Purchase ( Partial Approval) - Manual</t>
  </si>
  <si>
    <t>R.GC.24</t>
  </si>
  <si>
    <t>M.GC.7</t>
  </si>
  <si>
    <t>E.GC.7</t>
  </si>
  <si>
    <t>R.GC.24-25 Purchase (Full Depletion) - Manual</t>
  </si>
  <si>
    <t>M.GC.24-25 Purchase (Full Depletion) - Manual</t>
  </si>
  <si>
    <t>E.GC.24-25 Purchase (Full Depletion) - Manual</t>
  </si>
  <si>
    <t>R.GC.25</t>
  </si>
  <si>
    <t>M.GC.8</t>
  </si>
  <si>
    <t>E.GC.8</t>
  </si>
  <si>
    <t>R.GC.26</t>
  </si>
  <si>
    <t>M.GC.9</t>
  </si>
  <si>
    <t>E.GC.9</t>
  </si>
  <si>
    <t>R.GC.26-27 Refund - Manual</t>
  </si>
  <si>
    <t>M.GC.26-27 Refund - Manual</t>
  </si>
  <si>
    <t>E.GC.26-27 Refund - Manual</t>
  </si>
  <si>
    <t>R.GC.27</t>
  </si>
  <si>
    <t>M.GC.10</t>
  </si>
  <si>
    <t>E.GC.10</t>
  </si>
  <si>
    <t>R.GC.28</t>
  </si>
  <si>
    <t>M.GC.11</t>
  </si>
  <si>
    <t>E.GC.11</t>
  </si>
  <si>
    <t>R.GC.28-29 Load - Manual</t>
  </si>
  <si>
    <t>M.GC.28-29 Load - Manual</t>
  </si>
  <si>
    <t>E.GC.28-29 Load - Manual</t>
  </si>
  <si>
    <t>R.GC.29</t>
  </si>
  <si>
    <t>M.GC.12</t>
  </si>
  <si>
    <t>E.GC.12</t>
  </si>
  <si>
    <t>R.GC.30</t>
  </si>
  <si>
    <t>M.GC.13</t>
  </si>
  <si>
    <t>E.GC.13</t>
  </si>
  <si>
    <t>R.GC.30-31 Unload - Manual</t>
  </si>
  <si>
    <t>M.GC.30-31 Unload - Manual</t>
  </si>
  <si>
    <t>E.GC.30-31 Unload - Manual</t>
  </si>
  <si>
    <t>R.GC.31</t>
  </si>
  <si>
    <t>M.GC.14</t>
  </si>
  <si>
    <t>E.GC.14</t>
  </si>
  <si>
    <t>R.GC.32</t>
  </si>
  <si>
    <t>M.GC.15</t>
  </si>
  <si>
    <t>E.GC.15</t>
  </si>
  <si>
    <t>R.GC.32-33 Close - Manual</t>
  </si>
  <si>
    <t>M.GC.32-33 Close - Manual</t>
  </si>
  <si>
    <t>E.GC.32-33 Close - Manual</t>
  </si>
  <si>
    <t>R.GC.33</t>
  </si>
  <si>
    <t>M.GC.16</t>
  </si>
  <si>
    <t>E.GC.16</t>
  </si>
  <si>
    <t>R.GC.34</t>
  </si>
  <si>
    <t>M.GC.17</t>
  </si>
  <si>
    <t>E.GC.17</t>
  </si>
  <si>
    <t>R.GC.34 Mini Statement - Manual</t>
  </si>
  <si>
    <t>M.GC.34 Mini Statement - Manual</t>
  </si>
  <si>
    <t>E.GC.34 Mini Statement - Manual</t>
  </si>
  <si>
    <t xml:space="preserve">Gift Card CVV2  Only </t>
  </si>
  <si>
    <t>R.GC.35</t>
  </si>
  <si>
    <t>M.GC.18</t>
  </si>
  <si>
    <t>E.GC.18</t>
  </si>
  <si>
    <t>R.GC.35-36 Activation - CVV2 Only</t>
  </si>
  <si>
    <t>M.GC.35-36 Activation - CVV2 Only</t>
  </si>
  <si>
    <t>E.GC.35-36 Activation - CVV2 Only</t>
  </si>
  <si>
    <t>R.GC.36</t>
  </si>
  <si>
    <t>M.GC.19</t>
  </si>
  <si>
    <t>E.GC.19</t>
  </si>
  <si>
    <t>R.GC.37</t>
  </si>
  <si>
    <t>M.GC.20</t>
  </si>
  <si>
    <t>E.GC.20</t>
  </si>
  <si>
    <t>R.GC.37 Balance Inquiry - CVV2 Only</t>
  </si>
  <si>
    <t>M.GC.37 Balance Inquiry - CVV2 Only</t>
  </si>
  <si>
    <t>E.GC.37 Balance Inquiry - CVV2 Only</t>
  </si>
  <si>
    <t>R.GC.38</t>
  </si>
  <si>
    <t>M.GC.21</t>
  </si>
  <si>
    <t>E.GC.21</t>
  </si>
  <si>
    <t>R.GC.38-39 Purchase - CVV2 Only</t>
  </si>
  <si>
    <t>M.GC.38-39 Purchase - CVV2 Only</t>
  </si>
  <si>
    <t>E.GC.38-39 Purchase - CVV2 Only</t>
  </si>
  <si>
    <t>R.GC.39</t>
  </si>
  <si>
    <t>M.GC.22</t>
  </si>
  <si>
    <t>E.GC.22</t>
  </si>
  <si>
    <t>R.GC.40</t>
  </si>
  <si>
    <t>M.GC.23</t>
  </si>
  <si>
    <t>E.GC.23</t>
  </si>
  <si>
    <t>R.GC.40 Purchase (Partial Approval) - CVV2 Only</t>
  </si>
  <si>
    <t>M.GC.40 Purchase (Partial Approval) - CVV2 Only</t>
  </si>
  <si>
    <t>E.GC.40 Purchase (Partial Approval) - CVV2 Only</t>
  </si>
  <si>
    <t>R.GC.41</t>
  </si>
  <si>
    <t>M.GC.24</t>
  </si>
  <si>
    <t>E.GC.24</t>
  </si>
  <si>
    <t>R.GC.41-42 Purchase (Full Depletion) - CVV2 Only</t>
  </si>
  <si>
    <t>M.GC.41-42 Purchase (Full Depletion) - CVV2 Only</t>
  </si>
  <si>
    <t>E.GC.41-42 Purchase (Full Depletion) - CVV2 Only</t>
  </si>
  <si>
    <t>R.GC.42</t>
  </si>
  <si>
    <t>M.GC.25</t>
  </si>
  <si>
    <t>E.GC.25</t>
  </si>
  <si>
    <t>R.GC.43</t>
  </si>
  <si>
    <t>M.GC.26</t>
  </si>
  <si>
    <t>E.GC.26</t>
  </si>
  <si>
    <t>R.GC.43-44 Refund - CVV2 Only</t>
  </si>
  <si>
    <t>M.GC.43-44 Refund - CVV2 Only</t>
  </si>
  <si>
    <t>E.GC.43-44 Refund - CVV2 Only</t>
  </si>
  <si>
    <t>R.GC.44</t>
  </si>
  <si>
    <t>M.GC.27</t>
  </si>
  <si>
    <t>E.GC.27</t>
  </si>
  <si>
    <t>R.GC.45</t>
  </si>
  <si>
    <t>M.GC.28</t>
  </si>
  <si>
    <t>E.GC.28</t>
  </si>
  <si>
    <t>R.GC.45-46 Load - CVV2 Only</t>
  </si>
  <si>
    <t>M.GC.45-46 Load - CVV2 Only</t>
  </si>
  <si>
    <t>E.GC.45-46 Load - CVV2 Only</t>
  </si>
  <si>
    <t>R.GC.46</t>
  </si>
  <si>
    <t>M.GC.29</t>
  </si>
  <si>
    <t>E.GC.29</t>
  </si>
  <si>
    <t>R.GC.47</t>
  </si>
  <si>
    <t>M.GC.30</t>
  </si>
  <si>
    <t>E.GC.30</t>
  </si>
  <si>
    <t>R.GC.47-48 Unload - CVV2 Only</t>
  </si>
  <si>
    <t>M.GC.47-48 Unload - CVV2 Only</t>
  </si>
  <si>
    <t>E.GC.47-48 Unload - CVV2 Only</t>
  </si>
  <si>
    <t>R.GC.48</t>
  </si>
  <si>
    <t>M.GC.31</t>
  </si>
  <si>
    <t>E.GC.31</t>
  </si>
  <si>
    <t>R.GC.49</t>
  </si>
  <si>
    <t>M.GC.32</t>
  </si>
  <si>
    <t>E.GC.32</t>
  </si>
  <si>
    <t>R.GC.49-50 Close - CVV2 Only</t>
  </si>
  <si>
    <t>M.GC.49-50 Close - CVV2 Only</t>
  </si>
  <si>
    <t>E.GC.49-50 Close - CVV2 Only</t>
  </si>
  <si>
    <t>R.GC.50</t>
  </si>
  <si>
    <t>M.GC.33</t>
  </si>
  <si>
    <t>E.GC.33</t>
  </si>
  <si>
    <t xml:space="preserve">Gift Card Secure Code Only </t>
  </si>
  <si>
    <t>R.GC.51</t>
  </si>
  <si>
    <t>M.GC.34</t>
  </si>
  <si>
    <t>E.GC.34</t>
  </si>
  <si>
    <t>R.GC.51-52 Activation - Secure Code Only</t>
  </si>
  <si>
    <t>M.GC.51-52 Activation - Secure Code Only</t>
  </si>
  <si>
    <t>E.GC.51-52 Activation - Secure Code Only</t>
  </si>
  <si>
    <t>R.GC.52</t>
  </si>
  <si>
    <t>M.GC.35</t>
  </si>
  <si>
    <t>E.GC.35</t>
  </si>
  <si>
    <t>R.GC.53</t>
  </si>
  <si>
    <t>M.GC.36</t>
  </si>
  <si>
    <t>E.GC.36</t>
  </si>
  <si>
    <t>R.GC.53 Balance Inquiry - Secure Code Only</t>
  </si>
  <si>
    <t>M.GC.53 Balance Inquiry - Secure Code Only</t>
  </si>
  <si>
    <t>E.GC.53 Balance Inquiry - Secure Code Only</t>
  </si>
  <si>
    <t>R.GC.54</t>
  </si>
  <si>
    <t>M.GC.37</t>
  </si>
  <si>
    <t>E.GC.37</t>
  </si>
  <si>
    <t>R.GC.54-55 Purchase - Secure Code Only</t>
  </si>
  <si>
    <t>M.GC.54-55 Purchase - Secure Code Only</t>
  </si>
  <si>
    <t>E.GC.54-55 Purchase - Secure Code Only</t>
  </si>
  <si>
    <t>R.GC.55</t>
  </si>
  <si>
    <t>M.GC.38</t>
  </si>
  <si>
    <t>E.GC.38</t>
  </si>
  <si>
    <t>R.GC.56</t>
  </si>
  <si>
    <t>M.GC.39</t>
  </si>
  <si>
    <t>E.GC.39</t>
  </si>
  <si>
    <t>R.GC.56 Purchase (Partial Approval) - Secure Code Only</t>
  </si>
  <si>
    <t>M.GC.56 Purchase (Partial Approval) - Secure Code Only</t>
  </si>
  <si>
    <t>E.GC.56 Purchase (Partial Approval) - Secure Code Only</t>
  </si>
  <si>
    <t>R.GC.57</t>
  </si>
  <si>
    <t>M.GC.40</t>
  </si>
  <si>
    <t>E.GC.40</t>
  </si>
  <si>
    <t>R.GC.57-58 Purchase (Full Depletion) - Secure Code Only</t>
  </si>
  <si>
    <t>M.GC.57-58 Purchase (Full Depletion) - Secure Code Only</t>
  </si>
  <si>
    <t>E.GC.57-58 Purchase (Full Depletion) - Secure Code Only</t>
  </si>
  <si>
    <t>R.GC.58</t>
  </si>
  <si>
    <t>M.GC.41</t>
  </si>
  <si>
    <t>E.GC.41</t>
  </si>
  <si>
    <t>R.GC.59</t>
  </si>
  <si>
    <t>M.GC.42</t>
  </si>
  <si>
    <t>E.GC.42</t>
  </si>
  <si>
    <t>R.GC.59-60 Refund - Secure Code Only</t>
  </si>
  <si>
    <t>M.GC.59-60 Refund - Secure Code Only</t>
  </si>
  <si>
    <t>E.GC.59-60 Refund - Secure Code Only</t>
  </si>
  <si>
    <t>R.GC.60</t>
  </si>
  <si>
    <t>M.GC.43</t>
  </si>
  <si>
    <t>E.GC.43</t>
  </si>
  <si>
    <t>R.GC.61</t>
  </si>
  <si>
    <t>M.GC.44</t>
  </si>
  <si>
    <t>E.GC.44</t>
  </si>
  <si>
    <t>R.GC.61-62 Load - Secure Code Only</t>
  </si>
  <si>
    <t>M.GC.61-62 Load - Secure Code Only</t>
  </si>
  <si>
    <t>E.GC.61-62 Load - Secure Code Only</t>
  </si>
  <si>
    <t>R.GC.62</t>
  </si>
  <si>
    <t>M.GC.45</t>
  </si>
  <si>
    <t>E.GC.45</t>
  </si>
  <si>
    <t>R.GC.63</t>
  </si>
  <si>
    <t>M.GC.46</t>
  </si>
  <si>
    <t>E.GC.46</t>
  </si>
  <si>
    <t>R.GC.63-64 Unload - Secure Code Only</t>
  </si>
  <si>
    <t>M.GC.63-64 Unload - Secure Code Only</t>
  </si>
  <si>
    <t>E.GC.63-64 Unload - Secure Code Only</t>
  </si>
  <si>
    <t>R.GC.64</t>
  </si>
  <si>
    <t>M.GC.47</t>
  </si>
  <si>
    <t>E.GC.47</t>
  </si>
  <si>
    <t>R.GC.65</t>
  </si>
  <si>
    <t>M.GC.48</t>
  </si>
  <si>
    <t>E.GC.48</t>
  </si>
  <si>
    <t>R.GC.65-66 Close - Secure Code Only</t>
  </si>
  <si>
    <t>M.GC.65-66 Close - Secure Code Only</t>
  </si>
  <si>
    <t>E.GC.65-66 Close - Secure Code Only</t>
  </si>
  <si>
    <t>R.GC.66</t>
  </si>
  <si>
    <t>M.GC.49</t>
  </si>
  <si>
    <t>E.GC.49</t>
  </si>
  <si>
    <t xml:space="preserve">Gift Card Secure Code and CVV2 </t>
  </si>
  <si>
    <t>R.GC.67</t>
  </si>
  <si>
    <t>M.GC.50</t>
  </si>
  <si>
    <t>E.GC.50</t>
  </si>
  <si>
    <t>R.GC.67-68 Activation - CVV2 and Secure Code</t>
  </si>
  <si>
    <t>M.GC.67-68 Activation - CVV2 and Secure Code</t>
  </si>
  <si>
    <t>E.GC.67-68 Activation - CVV2 and Secure Code</t>
  </si>
  <si>
    <t>R.GC.68</t>
  </si>
  <si>
    <t>M.GC.51</t>
  </si>
  <si>
    <t>E.GC.51</t>
  </si>
  <si>
    <t>R.GC.69</t>
  </si>
  <si>
    <t>M.GC.52</t>
  </si>
  <si>
    <t>E.GC.52</t>
  </si>
  <si>
    <t>R.GC.69 Balance Inquiry - CVV2 and Secure Code</t>
  </si>
  <si>
    <t>M.GC.69 Balance Inquiry - CVV2 and Secure Code</t>
  </si>
  <si>
    <t>E.GC.69 Balance Inquiry - CVV2 and Secure Code</t>
  </si>
  <si>
    <t>R.GC.70</t>
  </si>
  <si>
    <t>M.GC.53</t>
  </si>
  <si>
    <t>E.GC.53</t>
  </si>
  <si>
    <t>R.GC.70-71 Purchase - CVV2 and Secure Code</t>
  </si>
  <si>
    <t>M.GC.70-71 Purchase - CVV2 and Secure Code</t>
  </si>
  <si>
    <t>E.GC.70-71 Purchase - CVV2 and Secure Code</t>
  </si>
  <si>
    <t>R.GC.71</t>
  </si>
  <si>
    <t>M.GC.54</t>
  </si>
  <si>
    <t>E.GC.54</t>
  </si>
  <si>
    <t>R.GC.72</t>
  </si>
  <si>
    <t>M.GC.55</t>
  </si>
  <si>
    <t>E.GC.55</t>
  </si>
  <si>
    <t>R.GC.72 Purchase (Partial Approval) - CVV2 and Secure Code</t>
  </si>
  <si>
    <t>M.GC.72 Purchase (Partial Approval) - CVV2 and Secure Code</t>
  </si>
  <si>
    <t>E.GC.72 Purchase (Partial Approval) - CVV2 and Secure Code</t>
  </si>
  <si>
    <t>R.GC.73</t>
  </si>
  <si>
    <t>M.GC.56</t>
  </si>
  <si>
    <t>E.GC.56</t>
  </si>
  <si>
    <t>R.GC.73-74 Purchase (Full Depletion) - CVV2 and Secure Code</t>
  </si>
  <si>
    <t>M.GC.73-74 Purchase (Full Depletion) - CVV2 and Secure Code</t>
  </si>
  <si>
    <t>E.GC.73-74 Purchase (Full Depletion) - CVV2 and Secure Code</t>
  </si>
  <si>
    <t>R.GC.74</t>
  </si>
  <si>
    <t>M.GC.57</t>
  </si>
  <si>
    <t>E.GC.57</t>
  </si>
  <si>
    <t>R.GC.75</t>
  </si>
  <si>
    <t>M.GC.58</t>
  </si>
  <si>
    <t>E.GC.58</t>
  </si>
  <si>
    <t>R.GC.75-76 Refund - CVV2 and Secure Code</t>
  </si>
  <si>
    <t>M.GC.75-76 Refund - CVV2 and Secure Code</t>
  </si>
  <si>
    <t>E.GC.75-76 Refund - CVV2 and Secure Code</t>
  </si>
  <si>
    <t>R.GC.76</t>
  </si>
  <si>
    <t>M.GC.59</t>
  </si>
  <si>
    <t>E.GC.59</t>
  </si>
  <si>
    <t>R.GC.77</t>
  </si>
  <si>
    <t>M.GC.60</t>
  </si>
  <si>
    <t>E.GC.60</t>
  </si>
  <si>
    <t>R.GC.77-78 Load - CVV2 and Secure Code</t>
  </si>
  <si>
    <t>M.GC.77-78 Load - CVV2 and Secure Code</t>
  </si>
  <si>
    <t>E.GC.77-78 Load - CVV2 and Secure Code</t>
  </si>
  <si>
    <t>R.GC.78</t>
  </si>
  <si>
    <t>M.GC.61</t>
  </si>
  <si>
    <t>E.GC.61</t>
  </si>
  <si>
    <t>R.GC.79</t>
  </si>
  <si>
    <t>M.GC.62</t>
  </si>
  <si>
    <t>E.GC.62</t>
  </si>
  <si>
    <t>R.GC.79-80 Unload - CVV2 and Secure Code</t>
  </si>
  <si>
    <t>M.GC.79-80 Unload - CVV2 and Secure Code</t>
  </si>
  <si>
    <t>E.GC.79-80 Unload - CVV2 and Secure Code</t>
  </si>
  <si>
    <t>R.GC.80</t>
  </si>
  <si>
    <t>M.GC.63</t>
  </si>
  <si>
    <t>E.GC.63</t>
  </si>
  <si>
    <t>R.GC.81</t>
  </si>
  <si>
    <t>M.GC.64</t>
  </si>
  <si>
    <t>E.GC.64</t>
  </si>
  <si>
    <t>R.GC.81-82 Close - CVV2 and Secure Code</t>
  </si>
  <si>
    <t>M.GC.81-82 Close - CVV2 and Secure Code</t>
  </si>
  <si>
    <t>E.GC.81-82 Close - CVV2 and Secure Code</t>
  </si>
  <si>
    <t>R.GC.82</t>
  </si>
  <si>
    <t>M.GC.65</t>
  </si>
  <si>
    <t>E.GC.65</t>
  </si>
  <si>
    <t xml:space="preserve">Gift Card PreAuth </t>
  </si>
  <si>
    <t>R.GC.83</t>
  </si>
  <si>
    <t>M.GC.66</t>
  </si>
  <si>
    <t>E.GC.66</t>
  </si>
  <si>
    <t>Pre Auth</t>
  </si>
  <si>
    <t>DEMO19</t>
  </si>
  <si>
    <t>R.GC.83-84 Pre-Authorization</t>
  </si>
  <si>
    <t>M.GC.83-84 Pre-Authorization</t>
  </si>
  <si>
    <t>E.GC.83-84 Pre-Authorization</t>
  </si>
  <si>
    <t>R.GC.84</t>
  </si>
  <si>
    <t>M.GC.67</t>
  </si>
  <si>
    <t>E.GC.67</t>
  </si>
  <si>
    <t>Pre Auth Reversal</t>
  </si>
  <si>
    <t>R.GC.85</t>
  </si>
  <si>
    <t>M.GC.68</t>
  </si>
  <si>
    <t>E.GC.68</t>
  </si>
  <si>
    <t>DEMO21</t>
  </si>
  <si>
    <t>R.GC.85-87 Pre-Authorization Completion</t>
  </si>
  <si>
    <t>M.GC.85-87 Pre-Authorization Completion</t>
  </si>
  <si>
    <t>E.GC.85-87 Pre-Authorization Completion</t>
  </si>
  <si>
    <t>R.GC.86</t>
  </si>
  <si>
    <t>M.GC.69</t>
  </si>
  <si>
    <t>E.GC.69</t>
  </si>
  <si>
    <t>Pre Auth Completion</t>
  </si>
  <si>
    <t>R.GC.87</t>
  </si>
  <si>
    <t>M.GC.70</t>
  </si>
  <si>
    <t>E.GC.70</t>
  </si>
  <si>
    <t>Pre Auth Completion Reversal</t>
  </si>
  <si>
    <t xml:space="preserve">Gift Card Denial </t>
  </si>
  <si>
    <t>R.GC.88</t>
  </si>
  <si>
    <t>M.GC.71</t>
  </si>
  <si>
    <t>E.GC.71</t>
  </si>
  <si>
    <t>CARD CLOSED</t>
  </si>
  <si>
    <t>R.GC.88 Activation Denial</t>
  </si>
  <si>
    <t>M.GC.88 Activation Denial</t>
  </si>
  <si>
    <t>E.GC.88 Activation Denial</t>
  </si>
  <si>
    <t>R.GC.89</t>
  </si>
  <si>
    <t>M.GC.72</t>
  </si>
  <si>
    <t>E.GC.72</t>
  </si>
  <si>
    <t>INVALID ACTIVATE</t>
  </si>
  <si>
    <t>R.GC.89 Activation Denial</t>
  </si>
  <si>
    <t>M.GC.89 Activation Denial</t>
  </si>
  <si>
    <t>E.GC.89 Activation Denial</t>
  </si>
  <si>
    <t>R.GC.90</t>
  </si>
  <si>
    <t>M.GC.73</t>
  </si>
  <si>
    <t>E.GC.73</t>
  </si>
  <si>
    <t>CARD ALREADY ACT</t>
  </si>
  <si>
    <t>R.GC.90 Activation Denial</t>
  </si>
  <si>
    <t>M.GC.90 Activation Denial</t>
  </si>
  <si>
    <t>E.GC.90 Activation Denial</t>
  </si>
  <si>
    <t>R.GC.91</t>
  </si>
  <si>
    <t>M.GC.74</t>
  </si>
  <si>
    <t>E.GC.74</t>
  </si>
  <si>
    <t>EXPIRED CARD</t>
  </si>
  <si>
    <t>R.GC.91 Purchase Denial</t>
  </si>
  <si>
    <t>M.GC.91 Purchase Denial</t>
  </si>
  <si>
    <t>E.GC.91 Purchase Denial</t>
  </si>
  <si>
    <t>R.GC.92</t>
  </si>
  <si>
    <t>M.GC.75</t>
  </si>
  <si>
    <t>E.GC.75</t>
  </si>
  <si>
    <t>TRANS DENIED</t>
  </si>
  <si>
    <t>R.GC.92 Purchase Denial</t>
  </si>
  <si>
    <t>M.GC.92 Purchase Denial</t>
  </si>
  <si>
    <t>E.GC.92 Purchase Denial</t>
  </si>
  <si>
    <t>R.GC.93</t>
  </si>
  <si>
    <t>M.GC.76</t>
  </si>
  <si>
    <t>E.GC.76</t>
  </si>
  <si>
    <t>AUTH DOWN</t>
  </si>
  <si>
    <t>R.GC.93 Purchase Denial</t>
  </si>
  <si>
    <t>M.GC.93 Purchase Denial</t>
  </si>
  <si>
    <t>E.GC.93 Purchase Denial</t>
  </si>
  <si>
    <t>R.GC.94</t>
  </si>
  <si>
    <t>M.GC.77</t>
  </si>
  <si>
    <t>E.GC.77</t>
  </si>
  <si>
    <t>R.GC.94 Purchase Denial</t>
  </si>
  <si>
    <t>M.GC.94 Purchase Denial</t>
  </si>
  <si>
    <t>E.GC.94 Purchase Denial</t>
  </si>
  <si>
    <t>R.GC.95</t>
  </si>
  <si>
    <t>M.GC.78</t>
  </si>
  <si>
    <t>E.GC.78</t>
  </si>
  <si>
    <t>R.GC.95 Purchase Denial</t>
  </si>
  <si>
    <t>M.GC.95 Purchase Denial</t>
  </si>
  <si>
    <t>E.GC.95 Purchase Denial</t>
  </si>
  <si>
    <t>R.GC.96</t>
  </si>
  <si>
    <t>M.GC.79</t>
  </si>
  <si>
    <t>E.GC.79</t>
  </si>
  <si>
    <t>Purchase Escheatment</t>
  </si>
  <si>
    <t>CARD ESCHEATED</t>
  </si>
  <si>
    <t>R.GC.96 Purchase Denial</t>
  </si>
  <si>
    <t>M.GC.96 Purchase Denial</t>
  </si>
  <si>
    <t>E.GC.96 Purchase Denial</t>
  </si>
  <si>
    <t>R.GC.97</t>
  </si>
  <si>
    <t>M.GC.80</t>
  </si>
  <si>
    <t>E.GC.80</t>
  </si>
  <si>
    <t>Purchase Merchant Depleted</t>
  </si>
  <si>
    <t>MERCHANT DEPLETED  (NOTE:  This denial conditionwill never be met in production: Obsolete)</t>
  </si>
  <si>
    <t>R.GC.97 Purchase Denial</t>
  </si>
  <si>
    <t>M.GC.97 Purchase Denial</t>
  </si>
  <si>
    <t>E.GC.97 Purchase Denial</t>
  </si>
  <si>
    <t>R.GC.98</t>
  </si>
  <si>
    <t>M.GC.81</t>
  </si>
  <si>
    <t>E.GC.81</t>
  </si>
  <si>
    <t>R.GC.98 Refund Denial</t>
  </si>
  <si>
    <t>M.GC.98 Refund Denial</t>
  </si>
  <si>
    <t>E.GC.98 Refund Denial</t>
  </si>
  <si>
    <t>R.GC.99</t>
  </si>
  <si>
    <t>M.GC.82</t>
  </si>
  <si>
    <t>E.GC.82</t>
  </si>
  <si>
    <t>OVER MAX BALANCE</t>
  </si>
  <si>
    <t>R.GC.99 Refund Denial</t>
  </si>
  <si>
    <t>M.GC.99 Refund Denial</t>
  </si>
  <si>
    <t>E.GC.99 Refund Denial</t>
  </si>
  <si>
    <t>R.GC.100</t>
  </si>
  <si>
    <t>M.GC.83</t>
  </si>
  <si>
    <t>E.GC.83</t>
  </si>
  <si>
    <t>R.GC.100 Load Denial</t>
  </si>
  <si>
    <t>M.GC.100 Load Denial</t>
  </si>
  <si>
    <t>E.GC.100 Load Denial</t>
  </si>
  <si>
    <t>R.GC.101</t>
  </si>
  <si>
    <t>M.GC.84</t>
  </si>
  <si>
    <t>E.GC.84</t>
  </si>
  <si>
    <t>DUPL TRAN</t>
  </si>
  <si>
    <t>R.GC.101 Load Denial</t>
  </si>
  <si>
    <t>M.GC.101 Load Denial</t>
  </si>
  <si>
    <t>E.GC.101 Load Denial</t>
  </si>
  <si>
    <t>R.GC.102</t>
  </si>
  <si>
    <t>M.GC.85</t>
  </si>
  <si>
    <t>E.GC.85</t>
  </si>
  <si>
    <t>CARD EXPIRED</t>
  </si>
  <si>
    <t>R.GC.102 Load Denial</t>
  </si>
  <si>
    <t>M.GC.102 Load Denial</t>
  </si>
  <si>
    <t>E.GC.102 Load Denial</t>
  </si>
  <si>
    <t>R.GC.103</t>
  </si>
  <si>
    <t>M.GC.86</t>
  </si>
  <si>
    <t>E.GC.86</t>
  </si>
  <si>
    <t>INV TRANS</t>
  </si>
  <si>
    <t>R.GC.103 Unload Denial</t>
  </si>
  <si>
    <t>M.GC.103 Unload Denial</t>
  </si>
  <si>
    <t>E.GC.103 Unload Denial</t>
  </si>
  <si>
    <t>R.GC.104</t>
  </si>
  <si>
    <t>M.GC.87</t>
  </si>
  <si>
    <t>E.GC.87</t>
  </si>
  <si>
    <t>CARD INACTIVE</t>
  </si>
  <si>
    <t>R.GC.104 Unload Denial</t>
  </si>
  <si>
    <t>M.GC.104 Unload Denial</t>
  </si>
  <si>
    <t>E.GC.104 Unload Denial</t>
  </si>
  <si>
    <t>R.GC.105</t>
  </si>
  <si>
    <t>M.GC.88</t>
  </si>
  <si>
    <t>E.GC.88</t>
  </si>
  <si>
    <t>R.GC.105 Unload Denial</t>
  </si>
  <si>
    <t>M.GC.105 Unload Denial</t>
  </si>
  <si>
    <t>E.GC.105 Unload Denial</t>
  </si>
  <si>
    <t xml:space="preserve">TOR </t>
  </si>
  <si>
    <t>Timeout Reversals</t>
  </si>
  <si>
    <t>S.Time.1</t>
  </si>
  <si>
    <t xml:space="preserve">Auth </t>
  </si>
  <si>
    <t>TOR #1</t>
  </si>
  <si>
    <t>S.Time.1 Authorization TOR</t>
  </si>
  <si>
    <t>S.Time.2</t>
  </si>
  <si>
    <t xml:space="preserve">Prior Auth </t>
  </si>
  <si>
    <t>S.Time.2 Prior Authorization TOR</t>
  </si>
  <si>
    <t>S.Time.3</t>
  </si>
  <si>
    <t xml:space="preserve">Credit Sale </t>
  </si>
  <si>
    <t>S.Time.3 Sale TOR</t>
  </si>
  <si>
    <t>S.Time.4</t>
  </si>
  <si>
    <t>Credit Refund</t>
  </si>
  <si>
    <t>S.Time.4 Refund TOR</t>
  </si>
  <si>
    <t>n/a</t>
  </si>
  <si>
    <t>Adjustment (Resend)</t>
  </si>
  <si>
    <t>Resent</t>
  </si>
  <si>
    <t>When a response is not received the adjustment is not reversed, the same adjustment is resent</t>
  </si>
  <si>
    <t>S.Time.5</t>
  </si>
  <si>
    <t xml:space="preserve">Debit Sale </t>
  </si>
  <si>
    <t>TOR #2</t>
  </si>
  <si>
    <t>Any Value</t>
  </si>
  <si>
    <t>S.Time.5 Debit Sale TOR</t>
  </si>
  <si>
    <t>S.Time.6</t>
  </si>
  <si>
    <t>Debit  Refund</t>
  </si>
  <si>
    <t>S.Time.6 Debit Return TOR</t>
  </si>
  <si>
    <t>S.Time.7</t>
  </si>
  <si>
    <t>EBT Sale</t>
  </si>
  <si>
    <t>TOR #3</t>
  </si>
  <si>
    <t>S.Time.7 EBT Sale TOR</t>
  </si>
  <si>
    <t>S.Time.8</t>
  </si>
  <si>
    <t>EBT Return</t>
  </si>
  <si>
    <t>S.Time.8 EBT Return TOR</t>
  </si>
  <si>
    <t>S.Time.9</t>
  </si>
  <si>
    <t>TOR #4</t>
  </si>
  <si>
    <t>S.Time.9 Gift Card Activation TOR</t>
  </si>
  <si>
    <t>S.Time.10</t>
  </si>
  <si>
    <t>S.Time.10 Gift Card Purchase TOR</t>
  </si>
  <si>
    <t>S.Time.11</t>
  </si>
  <si>
    <t>S.Time.11 Gift Card Refund TOR</t>
  </si>
  <si>
    <t>S.Time.12</t>
  </si>
  <si>
    <t>S.Time.12 Gift Card Load TOR</t>
  </si>
  <si>
    <t>S.Time.13</t>
  </si>
  <si>
    <t>S.Time.13 Gift Card Unload TOR</t>
  </si>
  <si>
    <t>S.Time.14</t>
  </si>
  <si>
    <t>S.Time.14 Gift Card Close TOR</t>
  </si>
  <si>
    <t>S.Time.15</t>
  </si>
  <si>
    <t>S.Time.15 Gift Card Pre-Authorization TOR</t>
  </si>
  <si>
    <t>S.Time.16</t>
  </si>
  <si>
    <t>S.Time.16 Gift Card Pre-Authorization Completion TOR</t>
  </si>
  <si>
    <t>Settlement</t>
  </si>
  <si>
    <t>R.S.1</t>
  </si>
  <si>
    <t>M.S.1</t>
  </si>
  <si>
    <t>E.S.1</t>
  </si>
  <si>
    <t>Batch Inquiry</t>
  </si>
  <si>
    <t>R.S.1 Batch Inquiry</t>
  </si>
  <si>
    <t>M.S.1 Batch Inquiry</t>
  </si>
  <si>
    <t>E.S.1 Batch Inquiry</t>
  </si>
  <si>
    <t>R.S.2</t>
  </si>
  <si>
    <t>M.S.2</t>
  </si>
  <si>
    <t>E.S.2</t>
  </si>
  <si>
    <t>Batch Release</t>
  </si>
  <si>
    <t>R.S.2 Batch Release</t>
  </si>
  <si>
    <t>M.S.2 Batch Release</t>
  </si>
  <si>
    <t>E.S.2 Batch Release</t>
  </si>
  <si>
    <t>Settled</t>
  </si>
  <si>
    <t>Total</t>
  </si>
  <si>
    <t>RX</t>
  </si>
  <si>
    <t>Vision</t>
  </si>
  <si>
    <t>Med</t>
  </si>
  <si>
    <t>Dent</t>
  </si>
  <si>
    <t>4S</t>
  </si>
  <si>
    <t>4U</t>
  </si>
  <si>
    <t>4V</t>
  </si>
  <si>
    <t>4W</t>
  </si>
  <si>
    <t>4X</t>
  </si>
  <si>
    <t>S.HC.1</t>
  </si>
  <si>
    <t>S.HC.2</t>
  </si>
  <si>
    <t>S.HC.3</t>
  </si>
  <si>
    <t>S.HC.4</t>
  </si>
  <si>
    <t>Credit Partial Approval</t>
  </si>
  <si>
    <t>S.HC.5</t>
  </si>
  <si>
    <t>S.HC.6</t>
  </si>
  <si>
    <t>Credit Reversal / Void</t>
  </si>
  <si>
    <t>S.HC.7</t>
  </si>
  <si>
    <t>S.HC.8</t>
  </si>
  <si>
    <t>Reversal / Void</t>
  </si>
  <si>
    <t>S.HC.9</t>
  </si>
  <si>
    <t>S.HC.10</t>
  </si>
  <si>
    <t>Credit Partial Approval Reversal / Void</t>
  </si>
  <si>
    <t>S.HC.11</t>
  </si>
  <si>
    <t>S.HC.12</t>
  </si>
  <si>
    <t>S.HC.13</t>
  </si>
  <si>
    <t>S.HC.14</t>
  </si>
  <si>
    <t>Credit Exceptions</t>
  </si>
  <si>
    <t>S.HC.15</t>
  </si>
  <si>
    <t>S.HC.16</t>
  </si>
  <si>
    <t>S.HC.17</t>
  </si>
  <si>
    <t>S.HC.18</t>
  </si>
  <si>
    <t>S.HC.19</t>
  </si>
  <si>
    <t>S.HC.20</t>
  </si>
  <si>
    <t>S.HC.21</t>
  </si>
  <si>
    <t>Debit Partial Approval</t>
  </si>
  <si>
    <t>S.HC.22</t>
  </si>
  <si>
    <t>Debit Reversal / Void</t>
  </si>
  <si>
    <t>S.HC.23</t>
  </si>
  <si>
    <t>S.HC.24</t>
  </si>
  <si>
    <t>Debit Exceptions</t>
  </si>
  <si>
    <t>S.HC.25</t>
  </si>
  <si>
    <t>S.HC.26</t>
  </si>
  <si>
    <t>S.HC.27</t>
  </si>
  <si>
    <t>S.HC.28</t>
  </si>
  <si>
    <t>Pay at the Pump</t>
  </si>
  <si>
    <t>FUEL.C.1</t>
  </si>
  <si>
    <t>PreAuthorization</t>
  </si>
  <si>
    <t>FUEL.C.2</t>
  </si>
  <si>
    <t>PreAuthorization Completion</t>
  </si>
  <si>
    <t>FUEL.C.3</t>
  </si>
  <si>
    <t>FUEL.C.4</t>
  </si>
  <si>
    <t>FUEL.C.5</t>
  </si>
  <si>
    <t>FUEL.C.6</t>
  </si>
  <si>
    <t>FUEL.C.7</t>
  </si>
  <si>
    <t>FUEL.C.8</t>
  </si>
  <si>
    <t>Pay in the Store</t>
  </si>
  <si>
    <t>FUEL.C.9</t>
  </si>
  <si>
    <t>FUEL.C.10</t>
  </si>
  <si>
    <t>FUEL.C.11</t>
  </si>
  <si>
    <t>FUEL.C.12</t>
  </si>
  <si>
    <t>Partial Approval PreAuthorizations</t>
  </si>
  <si>
    <t>FUEL.C.13</t>
  </si>
  <si>
    <t>FUEL.C.14</t>
  </si>
  <si>
    <t>FUEL.C.15</t>
  </si>
  <si>
    <t>MasterCard #3</t>
  </si>
  <si>
    <t>FUEL.C.16</t>
  </si>
  <si>
    <t>FUEL.C.17</t>
  </si>
  <si>
    <t>MasterCard #4</t>
  </si>
  <si>
    <t>FUEL.C.18</t>
  </si>
  <si>
    <t>PreAuthorization Reversal / Voids</t>
  </si>
  <si>
    <t>FUEL.C.19</t>
  </si>
  <si>
    <t>Any Fuel Test Card</t>
  </si>
  <si>
    <t>FUEL.C.20</t>
  </si>
  <si>
    <t>PreAuthorization Reversal / Void</t>
  </si>
  <si>
    <t>FUEL.C.21</t>
  </si>
  <si>
    <t>FUEL.C.22</t>
  </si>
  <si>
    <t>Purchase Reversal / Voids</t>
  </si>
  <si>
    <t>FUEL.C.23</t>
  </si>
  <si>
    <t>FUEL.C.24</t>
  </si>
  <si>
    <t>Purchase Reversal / Void</t>
  </si>
  <si>
    <t>FUEL.C.25</t>
  </si>
  <si>
    <t>FUEL.C.26</t>
  </si>
  <si>
    <t>PreAuthorization Exception Conditions</t>
  </si>
  <si>
    <t>FUEL.C.27</t>
  </si>
  <si>
    <t>FUEL.C.28</t>
  </si>
  <si>
    <t>FUEL.C.29</t>
  </si>
  <si>
    <t>FUEL.D.1</t>
  </si>
  <si>
    <t>FUEL.D.2</t>
  </si>
  <si>
    <t>FUEL.D.3</t>
  </si>
  <si>
    <t>FUEL.D.4</t>
  </si>
  <si>
    <t>FUEL.D.5</t>
  </si>
  <si>
    <t>FUEL.D.6</t>
  </si>
  <si>
    <t>FUEL.D.7</t>
  </si>
  <si>
    <t>Debit #4</t>
  </si>
  <si>
    <t>FUEL.D.8</t>
  </si>
  <si>
    <t>FUEL.D.9</t>
  </si>
  <si>
    <t>FUEL.D.10</t>
  </si>
  <si>
    <t>FUEL.D.11</t>
  </si>
  <si>
    <t>FUEL.D.12</t>
  </si>
  <si>
    <t>FUEL.D.13</t>
  </si>
  <si>
    <t>FUEL.D.14</t>
  </si>
  <si>
    <t>FUEL.D.15</t>
  </si>
  <si>
    <t>FUEL.D.16</t>
  </si>
  <si>
    <t>FUEL.D.17</t>
  </si>
  <si>
    <t>FUEL.D.18</t>
  </si>
  <si>
    <t>FUEL.D.19</t>
  </si>
  <si>
    <t>FUEL.D.20</t>
  </si>
  <si>
    <t>FUEL.D.21</t>
  </si>
  <si>
    <t>FUEL.D.22</t>
  </si>
  <si>
    <t>FUEL.D.23</t>
  </si>
  <si>
    <t>FUEL.D.24</t>
  </si>
  <si>
    <t>FUEL.D.25</t>
  </si>
  <si>
    <t>FUEL.D.26</t>
  </si>
  <si>
    <t>FUEL.D.27</t>
  </si>
  <si>
    <t>FUEL.D.28</t>
  </si>
  <si>
    <t>EMV Chip</t>
  </si>
  <si>
    <t>FUEL.EMV.C.1</t>
  </si>
  <si>
    <t>Online Request Signature PIN</t>
  </si>
  <si>
    <t>VISA ADVT Test Case 3</t>
  </si>
  <si>
    <t>FUEL.EMV.C.2</t>
  </si>
  <si>
    <t>FUEL.EMV.C.3</t>
  </si>
  <si>
    <t>Online Request Offline PIN</t>
  </si>
  <si>
    <t>FUEL.EMV.C.4</t>
  </si>
  <si>
    <t>FUEL.EMV.C.5</t>
  </si>
  <si>
    <t>Online Request Online PIN</t>
  </si>
  <si>
    <t>VISA ADVT Test Case 21</t>
  </si>
  <si>
    <t>FUEL.EMV.C.6</t>
  </si>
  <si>
    <t>FUEL.EMV.C.7</t>
  </si>
  <si>
    <t>Mastercard M-TIP 02 Test 01 Scenario 04</t>
  </si>
  <si>
    <t>FUEL.EMV.C.8</t>
  </si>
  <si>
    <t>FUEL.EMV.C.9</t>
  </si>
  <si>
    <t>Mastercard M-TIP06 Test 13 Scenario 01</t>
  </si>
  <si>
    <t>FUEL.EMV.C.10</t>
  </si>
  <si>
    <t>FUEL.EMV.C.11</t>
  </si>
  <si>
    <t>Mastercard InterOP_11_02_01_13A</t>
  </si>
  <si>
    <t>FUEL.EMV.C.12</t>
  </si>
  <si>
    <t>FUEL.EMV.C.13</t>
  </si>
  <si>
    <t>Discover E2E_11</t>
  </si>
  <si>
    <t>FUEL.EMV.C.14</t>
  </si>
  <si>
    <t>FUEL.EMV.C.15</t>
  </si>
  <si>
    <t>Discover E2E_14a</t>
  </si>
  <si>
    <t>FUEL.EMV.C.16</t>
  </si>
  <si>
    <t>FUEL.EMV.C.17</t>
  </si>
  <si>
    <t>Discover E2E_20</t>
  </si>
  <si>
    <t>FUEL.EMV.C.18</t>
  </si>
  <si>
    <t>FUEL.EMV.C.19</t>
  </si>
  <si>
    <t>American Express AXP EMV 002 - Signature</t>
  </si>
  <si>
    <t>FUEL.EMV.C.20</t>
  </si>
  <si>
    <t>FUEL.EMV.C.21</t>
  </si>
  <si>
    <t>American Express AXP EMV 001</t>
  </si>
  <si>
    <t>FUEL.EMV.C.22</t>
  </si>
  <si>
    <t>FUEL.EMV.C.23</t>
  </si>
  <si>
    <t>American Express AXP EMV 003 - Online PIN</t>
  </si>
  <si>
    <t>FUEL.EMV.C.24</t>
  </si>
  <si>
    <t>FUEL.EMV.C.25</t>
  </si>
  <si>
    <t>FUEL.EMV.C.26</t>
  </si>
  <si>
    <t>FUEL.EMV.C.27</t>
  </si>
  <si>
    <t>FUEL.EMV.C.28</t>
  </si>
  <si>
    <t>FUEL.EMV.C.29</t>
  </si>
  <si>
    <t>FUEL.EMV.C.30</t>
  </si>
  <si>
    <t>FUEL.EMV.C.31</t>
  </si>
  <si>
    <t>FUEL.EMV.C.32</t>
  </si>
  <si>
    <t>FUEL.EMV.C.33</t>
  </si>
  <si>
    <t>FUEL.EMV.C.34</t>
  </si>
  <si>
    <t>FUEL.EMV.C.35</t>
  </si>
  <si>
    <t>FUEL.EMV.C.36</t>
  </si>
  <si>
    <t>FUEL.EMV.C.37</t>
  </si>
  <si>
    <t>FUEL.EMV.C.38</t>
  </si>
  <si>
    <t>FUEL.EMV.C.39</t>
  </si>
  <si>
    <t>FUEL.EMV.C.40</t>
  </si>
  <si>
    <t>FUEL.EMV.C.41</t>
  </si>
  <si>
    <t>FUEL.EMV.C.42</t>
  </si>
  <si>
    <t>FUEL.EMV.C.43</t>
  </si>
  <si>
    <t>FUEL.EMV.C.44</t>
  </si>
  <si>
    <t>FUEL.EMV.C.45</t>
  </si>
  <si>
    <t>FUEL.EMV.C.46</t>
  </si>
  <si>
    <t>FUEL.EMV.C.47</t>
  </si>
  <si>
    <t>FUEL.EMV.C.48</t>
  </si>
  <si>
    <t>FUEL.EMV.C.49</t>
  </si>
  <si>
    <t>FUEL.EMV.C.50</t>
  </si>
  <si>
    <t>FUEL.EMV.C.51</t>
  </si>
  <si>
    <t>FUEL.EMV.C.52</t>
  </si>
  <si>
    <t>FUEL.EMV.C.53</t>
  </si>
  <si>
    <t>FUEL.EMV.C.54</t>
  </si>
  <si>
    <t>FUEL.EMV.C.55</t>
  </si>
  <si>
    <t>FUEL.EMV.C.56</t>
  </si>
  <si>
    <t>FUEL.EMV.C.57</t>
  </si>
  <si>
    <t>VISA ADVT Test Case 1a</t>
  </si>
  <si>
    <t>FUEL.EMV.C.58</t>
  </si>
  <si>
    <t>FUEL.EMV.C.59</t>
  </si>
  <si>
    <t>FUEL.EMV.C.60</t>
  </si>
  <si>
    <t>FUEL.EMV.C.61</t>
  </si>
  <si>
    <t>Discover E2E_01</t>
  </si>
  <si>
    <t>FUEL.EMV.C.62</t>
  </si>
  <si>
    <t>FUEL.EMV.C.63</t>
  </si>
  <si>
    <t>FUEL.EMV.C.64</t>
  </si>
  <si>
    <t>Chip Decline Reversal / Void</t>
  </si>
  <si>
    <t>FUEL.EMV.C.65</t>
  </si>
  <si>
    <t>Mastercard M-TIP06 Test 06 Scenario 01</t>
  </si>
  <si>
    <t>FUEL.EMV.C.66</t>
  </si>
  <si>
    <t>PreAuthorization Reversal/ Void</t>
  </si>
  <si>
    <t>Timeout Reversal / Void</t>
  </si>
  <si>
    <t>FUEL.EMV.C.67</t>
  </si>
  <si>
    <t>FUEL.EMV.C.68</t>
  </si>
  <si>
    <t>FUEL.EMV.D.1</t>
  </si>
  <si>
    <t>CP: M-TIP13 Test 01 Scenario 01
SC: Mastercard Card 9 US Debit</t>
  </si>
  <si>
    <t>FUEL.EMV.D.2</t>
  </si>
  <si>
    <t>FUEL.EMV.D.3</t>
  </si>
  <si>
    <t>CP: M-TIP05 Test 01 Scenario 01</t>
  </si>
  <si>
    <t>FUEL.EMV.D.4</t>
  </si>
  <si>
    <t>FUEL.EMV.D.5</t>
  </si>
  <si>
    <t>Fallback</t>
  </si>
  <si>
    <t>FUEL.EMV.D.6</t>
  </si>
  <si>
    <t>FUEL.EMV.D.7</t>
  </si>
  <si>
    <t>FUEL.EMV.D.8</t>
  </si>
  <si>
    <t>FUEL.EMV.D.9</t>
  </si>
  <si>
    <t>FUEL.EMV.D.10</t>
  </si>
  <si>
    <t>FUEL.EMV.D.11</t>
  </si>
  <si>
    <t>FUEL.EMV.D.12</t>
  </si>
  <si>
    <t>FUEL.EMV.D.13</t>
  </si>
  <si>
    <t>FUEL.EMV.D.14</t>
  </si>
  <si>
    <t>FUEL.EMV.D.15</t>
  </si>
  <si>
    <t>FUEL.EMV.D.16</t>
  </si>
  <si>
    <t>FUEL.EMV.D.17</t>
  </si>
  <si>
    <t>FUEL.EMV.D.18</t>
  </si>
  <si>
    <t>FUEL.EMV.D.19</t>
  </si>
  <si>
    <t>Pay in the Store Purchase Reversal / Voids</t>
  </si>
  <si>
    <t>FUEL.EMV.D.20</t>
  </si>
  <si>
    <t>FUEL.EMV.D.21</t>
  </si>
  <si>
    <t>FUEL.EMV.D.22</t>
  </si>
  <si>
    <t>FUEL.EMV.D.23</t>
  </si>
  <si>
    <t>FUEL.EMV.D.24</t>
  </si>
  <si>
    <t>FUEL.EMV.D.25</t>
  </si>
  <si>
    <t>FUEL.EMV.D.26</t>
  </si>
  <si>
    <t>FUEL.EMV.D.27</t>
  </si>
  <si>
    <t>FUEL.EMV.D.28</t>
  </si>
  <si>
    <t>EMD FILE</t>
  </si>
  <si>
    <t>Refund / Return</t>
  </si>
  <si>
    <t>ACH Check Processing</t>
  </si>
  <si>
    <t>R.Check.1</t>
  </si>
  <si>
    <t>Check Sale (POP - Scanned)</t>
  </si>
  <si>
    <t>Routing Number: 122187238  
Account Number:11111111</t>
  </si>
  <si>
    <t>R.Check.2</t>
  </si>
  <si>
    <t>Check Sale (PPD - Keyed)</t>
  </si>
  <si>
    <t>R.Check.3</t>
  </si>
  <si>
    <t>Check Sale (CCD - Keyed)</t>
  </si>
  <si>
    <t>R.Check.4</t>
  </si>
  <si>
    <t>Check Sale (ARC - Keyed)</t>
  </si>
  <si>
    <t>R.Check.5</t>
  </si>
  <si>
    <t>Check Sale (BOC - Keyed)</t>
  </si>
  <si>
    <t>R.Check.6</t>
  </si>
  <si>
    <t>Check Sale (WEB - Keyed)</t>
  </si>
  <si>
    <t>R.Check.7</t>
  </si>
  <si>
    <t>Check Sale (TEL - Keyed)</t>
  </si>
  <si>
    <t>R.Check.8</t>
  </si>
  <si>
    <t>Check Sale (PPD - Payment Account ID)</t>
  </si>
  <si>
    <t>R.Check.9</t>
  </si>
  <si>
    <t>Check Sale (CCD - Payment Account ID)</t>
  </si>
  <si>
    <t>R.Check.10</t>
  </si>
  <si>
    <t>Check Sale (ARC - Payment Account ID)</t>
  </si>
  <si>
    <t>R.Check.11</t>
  </si>
  <si>
    <t>Check Sale (BOC - Payment Account ID)</t>
  </si>
  <si>
    <t>R.Check.12</t>
  </si>
  <si>
    <t>Check Sale (WEB - Payment Account ID)</t>
  </si>
  <si>
    <t>R.Check.13</t>
  </si>
  <si>
    <t>Check Sale (TEL - Payment Account ID)</t>
  </si>
  <si>
    <t>R.Check.14</t>
  </si>
  <si>
    <t>Check Credit (POP - Scanned)</t>
  </si>
  <si>
    <t>R.Check.15</t>
  </si>
  <si>
    <t>Check Credit (PPD - Keyed)</t>
  </si>
  <si>
    <t>R.Check.16</t>
  </si>
  <si>
    <t>Check Credit (CCD - Keyed)</t>
  </si>
  <si>
    <t>R.Check.17</t>
  </si>
  <si>
    <t>Check Credit (ARC - Keyed)</t>
  </si>
  <si>
    <t>R.Check.18</t>
  </si>
  <si>
    <t>Check Credit (BOC - Keyed)</t>
  </si>
  <si>
    <t>R.Check.19</t>
  </si>
  <si>
    <t>Check Credit (WEB - Keyed)</t>
  </si>
  <si>
    <t>R.Check.20</t>
  </si>
  <si>
    <t>Check Credit (TEL - Keyed)</t>
  </si>
  <si>
    <t>R.Check.21</t>
  </si>
  <si>
    <t>Check Credit (POP - Payment Account ID)</t>
  </si>
  <si>
    <t>R.Check.22</t>
  </si>
  <si>
    <t>Check Credit (PPD - Payment Account ID)</t>
  </si>
  <si>
    <t>R.Check.23</t>
  </si>
  <si>
    <t>Check Credit (CCD - Payment Account ID)</t>
  </si>
  <si>
    <t>R.Check.24</t>
  </si>
  <si>
    <t>Check Credit (ARC - Payment Account ID)</t>
  </si>
  <si>
    <t>R.Check.25</t>
  </si>
  <si>
    <t>Check Credit (BOC - Payment Account ID)</t>
  </si>
  <si>
    <t>R.Check.26</t>
  </si>
  <si>
    <t>Check Credit (WEB - Payment Account ID)</t>
  </si>
  <si>
    <t>R.Check.27</t>
  </si>
  <si>
    <t>Check Credit (TEL - Payment Account ID)</t>
  </si>
  <si>
    <t>R.Check.28</t>
  </si>
  <si>
    <t>Check Sale</t>
  </si>
  <si>
    <t>R.Check.29</t>
  </si>
  <si>
    <t>Check Return</t>
  </si>
  <si>
    <t>R.Check.30</t>
  </si>
  <si>
    <t>R.Check.31</t>
  </si>
  <si>
    <t>Check Void</t>
  </si>
  <si>
    <t>R.Check.32</t>
  </si>
  <si>
    <t>Check Sale (Scanned/Keyed)</t>
  </si>
  <si>
    <t>R.Check.33</t>
  </si>
  <si>
    <t>Check Reversal (Reversal Type = System/0)</t>
  </si>
  <si>
    <t>R.Check.34</t>
  </si>
  <si>
    <t>Check Sale (Payment Account ID)</t>
  </si>
  <si>
    <t>R.Check.35</t>
  </si>
  <si>
    <t>R.Check.36</t>
  </si>
  <si>
    <t>Check Verification (Keyed)</t>
  </si>
  <si>
    <t>R.Check.37</t>
  </si>
  <si>
    <t>Check Verification (Payment Account ID)</t>
  </si>
  <si>
    <t>R.Check.38</t>
  </si>
  <si>
    <t>Check Sale 
DDAAccountType = Checking
Check Type = Personal</t>
  </si>
  <si>
    <t>R.Check.39</t>
  </si>
  <si>
    <t>Check Sale 
DDAAccountType = Checking
Check Type = Business</t>
  </si>
  <si>
    <t>R.Check.40</t>
  </si>
  <si>
    <t>Check Sale 
DDAAccountType = Savings
Check Type = Personal</t>
  </si>
  <si>
    <t>R.Check.41</t>
  </si>
  <si>
    <t>Check Sale 
DDAAccountType = Savings
Check Type = Business</t>
  </si>
  <si>
    <t>R.Check.42</t>
  </si>
  <si>
    <t>R.Check.43</t>
  </si>
  <si>
    <t>R.Check.44</t>
  </si>
  <si>
    <t>R.Check.45</t>
  </si>
  <si>
    <t>Check Query (Transaction ID)</t>
  </si>
  <si>
    <t>R.Check.46</t>
  </si>
  <si>
    <t>Check Query (Reference Number)</t>
  </si>
  <si>
    <t>Encryption and Tokenization</t>
  </si>
  <si>
    <t>Encrypted Track (Swiped or Manual)</t>
  </si>
  <si>
    <t>S.E2EE</t>
  </si>
  <si>
    <t>Authorization - Clear PAN</t>
  </si>
  <si>
    <t>Prior Authorization - Clear PAN</t>
  </si>
  <si>
    <t>Authorization Reversal / Void - Clear PAN</t>
  </si>
  <si>
    <t>Sale / Purchase - Clear PAN</t>
  </si>
  <si>
    <t>Sale / Purchase Reversal / Void - Clear PAN</t>
  </si>
  <si>
    <t>Refund / Return - Clear PAN</t>
  </si>
  <si>
    <t>Debit Sale / Purchase - Clear PAN</t>
  </si>
  <si>
    <t>Debit Sale / Purchase Reversal / Void - Clear PAN</t>
  </si>
  <si>
    <t>Debit Refund / Return - Clear PAN</t>
  </si>
  <si>
    <t>Debit Refund / Return Reversal / Void - Clear PAN</t>
  </si>
  <si>
    <t>EBT Sale / Purchase - Clear PAN</t>
  </si>
  <si>
    <t>EBT Sale / Purchase Reversal / Void - Clear PAN</t>
  </si>
  <si>
    <t>EBT Refund / Return - Clear PAN</t>
  </si>
  <si>
    <t>EBT Refund / Return Reversal / Void - Clear PAN</t>
  </si>
  <si>
    <t>Gift Card Sale / Purchase - Clear PAN</t>
  </si>
  <si>
    <t>Gift Card Sale / Purchase Reversal / Void - Clear PAN</t>
  </si>
  <si>
    <t>Authorization - Masked PAN</t>
  </si>
  <si>
    <t>Prior Authorization - Masked PAN</t>
  </si>
  <si>
    <t>Authorization Reversal / Void - Masked PAN</t>
  </si>
  <si>
    <t>Sale / Purchase - Masked PAN</t>
  </si>
  <si>
    <t>Sale / Purchase Reversal / Void - Masked PAN</t>
  </si>
  <si>
    <t>Refund / Return - Masked PAN</t>
  </si>
  <si>
    <t>Debit Sale / Purchase - Masked PAN</t>
  </si>
  <si>
    <t>Debit Sale / Purchase Reversal / Void - Masked PAN</t>
  </si>
  <si>
    <t>Debit Refund / Return - Masked PAN</t>
  </si>
  <si>
    <t>Debit Refund / Return Reversal / Void - Masked PAN</t>
  </si>
  <si>
    <t>EBT Sale / Purchase - Masked PAN</t>
  </si>
  <si>
    <t>EBT Sale / Purchase Reversal / Void - Masked PAN</t>
  </si>
  <si>
    <t>EBT Refund / Return - Masked PAN</t>
  </si>
  <si>
    <t>EBT Refund / Return Reversal / Void - Masked PAN</t>
  </si>
  <si>
    <t>Gift Card Sale / Purchase - Masked PAN</t>
  </si>
  <si>
    <t>Gift Card Sale / Purchase Reversal / Void - Masked PAN</t>
  </si>
  <si>
    <t>Authorization - Truncated PAN</t>
  </si>
  <si>
    <t>Prior Authorization - Truncated PAN</t>
  </si>
  <si>
    <t>Authorization Reversal / Void - Truncated PAN</t>
  </si>
  <si>
    <t>Sale / Purchase - Truncated PAN</t>
  </si>
  <si>
    <t>Sale / Purchase Reversal / Void - Truncated PAN</t>
  </si>
  <si>
    <t>Refund / Return - Truncated PAN</t>
  </si>
  <si>
    <t>Debit Sale / Purchase - Truncated PAN</t>
  </si>
  <si>
    <t>Debit Sale / Purchase Reversal / Void - Truncated PAN</t>
  </si>
  <si>
    <t>Debit Refund / Return - Truncated PAN</t>
  </si>
  <si>
    <t>Debit Refund / Return Reversal / Void - Truncated PAN</t>
  </si>
  <si>
    <t>EBT Sale / Purchase - Truncated PAN</t>
  </si>
  <si>
    <t>EBT Sale / Purchase Reversal / Void - Truncated PAN</t>
  </si>
  <si>
    <t>EBT Refund / Return - Truncated PAN</t>
  </si>
  <si>
    <t>EBT Refund / Return Reversal / Void - Truncated PAN</t>
  </si>
  <si>
    <t>Gift Card Sale / Purchase - Truncated PAN</t>
  </si>
  <si>
    <t>Gift Card Sale / Purchase Reversal / Void - Truncated PAN</t>
  </si>
  <si>
    <t>Authorization - Truncated and Masked PAN</t>
  </si>
  <si>
    <t>Prior Authorization - Truncated and Masked PAN</t>
  </si>
  <si>
    <t>Authorization Reversal / Void - Truncated and Masked PAN</t>
  </si>
  <si>
    <t>Sale / Purchase - Truncated and Masked PAN</t>
  </si>
  <si>
    <t>Sale / Purchase Reversal / Void - Truncated and Masked PAN</t>
  </si>
  <si>
    <t>Refund / Return - Truncated and Masked PAN</t>
  </si>
  <si>
    <t>Debit Sale / Purchase - Truncated and Masked PAN</t>
  </si>
  <si>
    <t>Debit Sale / Purchase Reversal / Void - Truncated and Masked PAN</t>
  </si>
  <si>
    <t>Debit Refund / Return - Truncated and Masked PAN</t>
  </si>
  <si>
    <t>Debit Refund / Return Reversal / Void - Truncated and Masked PAN</t>
  </si>
  <si>
    <t>EBT Sale / Purchase - Truncated and Masked PAN</t>
  </si>
  <si>
    <t>EBT Sale / Purchase Reversal / Void - Truncated and Masked PAN</t>
  </si>
  <si>
    <t>EBT Refund / Return - Truncated and Masked PAN</t>
  </si>
  <si>
    <t>EBT Refund / Return Reversal / Void - Truncated and Masked PAN</t>
  </si>
  <si>
    <t>Gift Card Sale / Purchase - Truncated and Masked PAN</t>
  </si>
  <si>
    <t>Gift Card Sale / Purchase Reversal / Void - Truncated and Masked PAN</t>
  </si>
  <si>
    <t>PaymentAccountCreate / TokenCreate - Credit</t>
  </si>
  <si>
    <t>S.Token.23</t>
  </si>
  <si>
    <t>PaymentAccountDelete - ACH / Check</t>
  </si>
  <si>
    <t>Token create with TransactionID</t>
  </si>
  <si>
    <t>Authorization - Requesting Token and E2EE</t>
  </si>
  <si>
    <t>Prior Authorization - Using Token and E2EE</t>
  </si>
  <si>
    <t>Authorization - Using Token and E2EE</t>
  </si>
  <si>
    <t>Authorization Reversal / Void - Using Token and E2EE</t>
  </si>
  <si>
    <t>Sale / Purchase - Requesting Token and E2EE</t>
  </si>
  <si>
    <t>Sale / Purchase - Using Token and E2EE</t>
  </si>
  <si>
    <t>Sale / Purchase Reversal / Void - Using Token and E2EE</t>
  </si>
  <si>
    <t>Refund / Return - Requesting Token and E2EE</t>
  </si>
  <si>
    <t>Refund / Return - Using Token and E2EE</t>
  </si>
  <si>
    <t>S.Token.3R</t>
  </si>
  <si>
    <t>Authorization - Using OMNI Reg-ID (LVT)</t>
  </si>
  <si>
    <t>Any Credit Test Card</t>
  </si>
  <si>
    <t>Any Debit Test Card</t>
  </si>
  <si>
    <t>Any EBT Test Card</t>
  </si>
  <si>
    <t>Merchant Credentials</t>
  </si>
  <si>
    <t>CorrelationID</t>
  </si>
  <si>
    <t>1.	GET /express/{merchantId}</t>
  </si>
  <si>
    <t>Merchant Settlement Reporting API</t>
  </si>
  <si>
    <t>POST /authorizations/summary   (Authorization Research)</t>
  </si>
  <si>
    <t>Date Range Only</t>
  </si>
  <si>
    <t>Date Range and Entity</t>
  </si>
  <si>
    <t>Date Range, Entity, and groupBy</t>
  </si>
  <si>
    <t>POST /settlements/summary (Settlement Research)</t>
  </si>
  <si>
    <t>Date Range, Entity, cardType, and groupBy</t>
  </si>
  <si>
    <t>POST /achrejects/summary (Rejects Research)</t>
  </si>
  <si>
    <t>Business Partner:</t>
  </si>
  <si>
    <t>No Hardware Being Used</t>
  </si>
  <si>
    <t>First Merchant Details</t>
  </si>
  <si>
    <t>Contact Name:</t>
  </si>
  <si>
    <t>Clint Thompson</t>
  </si>
  <si>
    <t>DBA Merchant Name</t>
  </si>
  <si>
    <t>Aramsco, Inc.</t>
  </si>
  <si>
    <t>Contact Phone:</t>
  </si>
  <si>
    <t>512-596-5530</t>
  </si>
  <si>
    <r>
      <t xml:space="preserve">Device Certification </t>
    </r>
    <r>
      <rPr>
        <b/>
        <u/>
        <sz val="10"/>
        <color theme="5" tint="-0.499984740745262"/>
        <rFont val="Arial"/>
        <family val="2"/>
      </rPr>
      <t>ONLY</t>
    </r>
  </si>
  <si>
    <t>Owner</t>
  </si>
  <si>
    <t>Contact Email:</t>
  </si>
  <si>
    <t>clint.thompson@claritymis.com</t>
  </si>
  <si>
    <t>Address</t>
  </si>
  <si>
    <t>1480 Grandview Ave, Paulsboro, NJ 08066</t>
  </si>
  <si>
    <t>triPOS Hardware</t>
  </si>
  <si>
    <t>IP</t>
  </si>
  <si>
    <t>USB</t>
  </si>
  <si>
    <t>BlueTooth</t>
  </si>
  <si>
    <t>WiFi</t>
  </si>
  <si>
    <t>Phone #</t>
  </si>
  <si>
    <t>856-686-770</t>
  </si>
  <si>
    <t>Worldpay IC/RM Name</t>
  </si>
  <si>
    <t>Kevin Martin</t>
  </si>
  <si>
    <t>triPOS Direct</t>
  </si>
  <si>
    <t>Worldpay IC/RM Phone #:</t>
  </si>
  <si>
    <t>970-335-5126</t>
  </si>
  <si>
    <t>VeriFone Mx915</t>
  </si>
  <si>
    <t>How can we assist with your initial pilot launch?</t>
  </si>
  <si>
    <t>Allow Worldpay to coordinate with your implementation team to assist with initial pilot installations.</t>
  </si>
  <si>
    <t>Worldpay IC/RM Email:</t>
  </si>
  <si>
    <t>Kevin.Martin@fisglobal.com</t>
  </si>
  <si>
    <t>VeriFone Mx925</t>
  </si>
  <si>
    <t>VeriFone VX690</t>
  </si>
  <si>
    <t>Worldpay Certification Analyst Name</t>
  </si>
  <si>
    <t>Richard Craig</t>
  </si>
  <si>
    <t>Ingenico iSC250</t>
  </si>
  <si>
    <t>Partner prefers to handle all aspects of the installation procedures.</t>
  </si>
  <si>
    <t>Worldpay Certification Analyst Email:</t>
  </si>
  <si>
    <t>Richard.Craig@fisglobal.com</t>
  </si>
  <si>
    <t>Ingenico iPP320</t>
  </si>
  <si>
    <t>Ingenico iPP350</t>
  </si>
  <si>
    <t>Partner's Business Details</t>
  </si>
  <si>
    <t>Ingenico iSMP4 w/ Barcode Scanner</t>
  </si>
  <si>
    <t>Worldpay Integrated Payments Merchant Boarding API/Launchpad.</t>
  </si>
  <si>
    <r>
      <rPr>
        <b/>
        <u/>
        <sz val="10"/>
        <rFont val="Calibri"/>
        <family val="2"/>
        <scheme val="minor"/>
      </rPr>
      <t>Yes</t>
    </r>
    <r>
      <rPr>
        <sz val="10"/>
        <rFont val="Calibri"/>
        <family val="2"/>
        <scheme val="minor"/>
      </rPr>
      <t>, Partner is interested in more information about developing to Worldpay's merchant boarding API, Launchpad - an integrated onboarding, credentials retrieval and lead tracking API.</t>
    </r>
  </si>
  <si>
    <t>Reseller</t>
  </si>
  <si>
    <r>
      <t xml:space="preserve">Ingenico iSMP4 </t>
    </r>
    <r>
      <rPr>
        <b/>
        <u/>
        <sz val="10"/>
        <rFont val="Arial"/>
        <family val="2"/>
      </rPr>
      <t>No</t>
    </r>
    <r>
      <rPr>
        <sz val="10"/>
        <rFont val="Arial"/>
        <family val="2"/>
      </rPr>
      <t xml:space="preserve"> Barcode Scanner</t>
    </r>
  </si>
  <si>
    <t>Direct</t>
  </si>
  <si>
    <t>Ingenico iUC285</t>
  </si>
  <si>
    <t>Customer Base</t>
  </si>
  <si>
    <t>Ingenico Tetra Lane 3000</t>
  </si>
  <si>
    <t>Ingenico Tetra Lane 5000</t>
  </si>
  <si>
    <t>Ingenico Tetra Lane 7000</t>
  </si>
  <si>
    <t>Ingenico Tetra Move 5000</t>
  </si>
  <si>
    <t>Volume per MID</t>
  </si>
  <si>
    <t>Ingenico Tetra Link 2500</t>
  </si>
  <si>
    <t>MIDs Signed Previous Year</t>
  </si>
  <si>
    <t>triPOS Mobile iOS SDK</t>
  </si>
  <si>
    <r>
      <rPr>
        <b/>
        <u/>
        <sz val="10"/>
        <rFont val="Arial"/>
        <family val="2"/>
      </rPr>
      <t>No</t>
    </r>
    <r>
      <rPr>
        <sz val="10"/>
        <rFont val="Arial"/>
        <family val="2"/>
      </rPr>
      <t>, partner is not interested at this time.</t>
    </r>
  </si>
  <si>
    <t>What Software Application Type will you be using?</t>
  </si>
  <si>
    <t>Distributed</t>
  </si>
  <si>
    <t>Additional Scope of Work Discussion Points and Industry Security Updates</t>
  </si>
  <si>
    <t>Software as a Service (Web-Based)</t>
  </si>
  <si>
    <t>Referral Process Model</t>
  </si>
  <si>
    <t>Native Mobile Application</t>
  </si>
  <si>
    <t>Merchant Pricing</t>
  </si>
  <si>
    <t>Other Application (List Below)</t>
  </si>
  <si>
    <t>Boarding</t>
  </si>
  <si>
    <t>Gateway</t>
  </si>
  <si>
    <t>Acquired Only</t>
  </si>
  <si>
    <t>BBPOS Chipper 2X</t>
  </si>
  <si>
    <t>PROD Equipment Deployment</t>
  </si>
  <si>
    <t>Worldpay</t>
  </si>
  <si>
    <t>Partner</t>
  </si>
  <si>
    <t>Other</t>
  </si>
  <si>
    <t>triPOS Mobile Android SDK</t>
  </si>
  <si>
    <t>Preferred Key Inject Family</t>
  </si>
  <si>
    <t>TPG</t>
  </si>
  <si>
    <t>POS Portal</t>
  </si>
  <si>
    <t>What products and features are currently supported?</t>
  </si>
  <si>
    <t>System Development Required?</t>
  </si>
  <si>
    <t>WooCommerce API connection to WorldPay Express/Element gateway</t>
  </si>
  <si>
    <t>Will you require load testing or platform performance metrics to complete your integration development?</t>
  </si>
  <si>
    <t>Yes</t>
  </si>
  <si>
    <t>No</t>
  </si>
  <si>
    <t xml:space="preserve">triPOS Cloud </t>
  </si>
  <si>
    <r>
      <rPr>
        <b/>
        <u/>
        <sz val="10"/>
        <rFont val="Arial"/>
        <family val="2"/>
      </rPr>
      <t>Note:</t>
    </r>
    <r>
      <rPr>
        <sz val="10"/>
        <rFont val="Arial"/>
        <family val="2"/>
      </rPr>
      <t xml:space="preserve"> Load testing in the Express cert environment is limited, restricted to certain times and must be preapproved; please discuss your load testing requirements.</t>
    </r>
  </si>
  <si>
    <t>What products and features are needing to be supported?</t>
  </si>
  <si>
    <t>Element and Express gateway API connection via an eCommerce/Payment Portal application developed and owned by Clarity Ventures</t>
  </si>
  <si>
    <t>What is the target completion date?</t>
  </si>
  <si>
    <t>Target Development/Testing Start Date:</t>
  </si>
  <si>
    <t>Actual Development/Testing Start Date:</t>
  </si>
  <si>
    <t>Keyboard Emulation</t>
  </si>
  <si>
    <t>Target Certification Completion Date:</t>
  </si>
  <si>
    <t>ID Tech SecureMag</t>
  </si>
  <si>
    <t>Actual Certification Completion Date:</t>
  </si>
  <si>
    <t>ID Tech SecureKey</t>
  </si>
  <si>
    <t>Target First Merchant Install Date:</t>
  </si>
  <si>
    <t>ID Tech SecuRED</t>
  </si>
  <si>
    <t>ID Tech SREDKey</t>
  </si>
  <si>
    <t>ID Tech Augusta</t>
  </si>
  <si>
    <t xml:space="preserve">Other: </t>
  </si>
  <si>
    <t>P2PE Validated Options</t>
  </si>
  <si>
    <t>Verifone Mx915/925</t>
  </si>
  <si>
    <t>Version:</t>
  </si>
  <si>
    <t>3.23.22</t>
  </si>
  <si>
    <t xml:space="preserve">
Worldpay from FIS
Express 
Scope of Work</t>
  </si>
  <si>
    <t>Direct (with Encrypted Device)</t>
  </si>
  <si>
    <t>Do you plan to support Credit?</t>
  </si>
  <si>
    <t>Do you plan to support Debit?</t>
  </si>
  <si>
    <t>Do you plan to support EBT?</t>
  </si>
  <si>
    <t>Do you plan to support Gift Card?</t>
  </si>
  <si>
    <t>Do you plan to support ACH Check Processing?</t>
  </si>
  <si>
    <t>Magneprint</t>
  </si>
  <si>
    <t>Encrypted Track1</t>
  </si>
  <si>
    <t>Encrypted Track2</t>
  </si>
  <si>
    <t>Test supported Card Brands</t>
  </si>
  <si>
    <t>JCB</t>
  </si>
  <si>
    <t>What card acceptance methods do you plan to support?</t>
  </si>
  <si>
    <t>Do you plan to support EBT Food Stamp Sales?</t>
  </si>
  <si>
    <t>What type of Gift Card program are you going to support?</t>
  </si>
  <si>
    <t>Worldpay Gift Card</t>
  </si>
  <si>
    <t>What type of Check Processing do you plan to support?</t>
  </si>
  <si>
    <t>POP - Point of Purchase</t>
  </si>
  <si>
    <t>Direct (Validated PA-DSS)</t>
  </si>
  <si>
    <t>MasterCard 2 BIN</t>
  </si>
  <si>
    <t>EMV Chip - Contact</t>
  </si>
  <si>
    <t>Valutec</t>
  </si>
  <si>
    <t>PPD - Pre-Arranged Payment and Deposit</t>
  </si>
  <si>
    <t>Track 1</t>
  </si>
  <si>
    <t>American Express</t>
  </si>
  <si>
    <t>EMV Chip - Contactless</t>
  </si>
  <si>
    <t>Other (Enter Here)</t>
  </si>
  <si>
    <t>CCD - Cash Concentration and Dispersement</t>
  </si>
  <si>
    <t>Track 2</t>
  </si>
  <si>
    <t>Discover UnionPay</t>
  </si>
  <si>
    <t>Do you plan to support EBT Food Stamp Returns?</t>
  </si>
  <si>
    <t>ARC - Accounts Receivable</t>
  </si>
  <si>
    <t>Private Label</t>
  </si>
  <si>
    <t>Do you plan to support Debit with Cash Back?</t>
  </si>
  <si>
    <t>BOC - Band Office Conversion</t>
  </si>
  <si>
    <t>WEB - Internet-Initiated</t>
  </si>
  <si>
    <t>Do you plan to support Credit Authorizations/ PreAuthorizations followed by a Completion?</t>
  </si>
  <si>
    <t>Do you plan to support EBT Voucher Sales?</t>
  </si>
  <si>
    <t>What card acceptance methods do you plan to support for Gift Card?</t>
  </si>
  <si>
    <t>TEL - Telephone-Initiated</t>
  </si>
  <si>
    <t>Full Card Number</t>
  </si>
  <si>
    <t>Do you plan to support Debit Partial Approvals?</t>
  </si>
  <si>
    <t>Hosted Payments</t>
  </si>
  <si>
    <t>How do you plan on processing checks?</t>
  </si>
  <si>
    <t>Scanned / Keyed</t>
  </si>
  <si>
    <t>Do you plan to support $0 Credit AVS Verification?</t>
  </si>
  <si>
    <t>Do you plan to support EBT Voucher Returns?</t>
  </si>
  <si>
    <t>Do you plan to support Gift Card Activations?</t>
  </si>
  <si>
    <t>Payment Account ID</t>
  </si>
  <si>
    <t>triPOS Cloud</t>
  </si>
  <si>
    <t>Do you plan to support Debit Refunds / Returns?</t>
  </si>
  <si>
    <t>Yes, with CVV</t>
  </si>
  <si>
    <t>Do you plan on supporting Check Sales? (Required)</t>
  </si>
  <si>
    <t>Do you plan to support Credit Authorizations to be settled by an EMD file?</t>
  </si>
  <si>
    <t>Do you plan to support EBT Balance Inquiries?</t>
  </si>
  <si>
    <t>Yes, with Secure Code</t>
  </si>
  <si>
    <t>Do you plan to support Debit Balance Inquries?</t>
  </si>
  <si>
    <t>CVV and Secure Code</t>
  </si>
  <si>
    <t>Do you plan on supporting Check Credits?</t>
  </si>
  <si>
    <t>Do you plan to support Credit Sales / Purchases?</t>
  </si>
  <si>
    <t>Do you plan to support EBT Sales (Cash Purchase)?</t>
  </si>
  <si>
    <t>Do you plan to support Virtual Gift Card Issues?</t>
  </si>
  <si>
    <t>Do you plan to support Debit Cash Only transactions?</t>
  </si>
  <si>
    <t>Industry Type</t>
  </si>
  <si>
    <t>Retail</t>
  </si>
  <si>
    <t>Do you plan on supporting Check Returns?</t>
  </si>
  <si>
    <t>Restaurant</t>
  </si>
  <si>
    <t>Do you plan to support Credit Refunds / Returns?</t>
  </si>
  <si>
    <t>Do you plan to support EBT Sales with Cash Back?</t>
  </si>
  <si>
    <t>Healthcare / FSA/IIAS</t>
  </si>
  <si>
    <t>Do you plan to support Debit EMV Contact?</t>
  </si>
  <si>
    <t>Hotel/Lodging</t>
  </si>
  <si>
    <t>Do you plan on supporting Check Voids?</t>
  </si>
  <si>
    <t>Auto Rental</t>
  </si>
  <si>
    <t>Do you plan to support LINKED Credit Refunds / Returns?</t>
  </si>
  <si>
    <t>Do you plan to support EBT Cash Only transactions?</t>
  </si>
  <si>
    <t>Do you plan to support Gift Card Purchase?</t>
  </si>
  <si>
    <t>Grocery</t>
  </si>
  <si>
    <t>Do you plan to support Debit EMV Contactless?</t>
  </si>
  <si>
    <t>Do you plan on supporting Check Reversals?</t>
  </si>
  <si>
    <t>MOTO (Direct Marketing)</t>
  </si>
  <si>
    <t>Do you plan to support Credit Voice Authorizations / Forced Sales?</t>
  </si>
  <si>
    <t>What card acceptance methods do you plan to support for EBT?</t>
  </si>
  <si>
    <t>Do you plan to support Canadian Debit?</t>
  </si>
  <si>
    <t>Are you planning to support Tokenization?</t>
  </si>
  <si>
    <t>OmniToken (Informative A1 - first 6 last 4)</t>
  </si>
  <si>
    <t>Do you plan on supporting Check Verifications?</t>
  </si>
  <si>
    <t>PASS</t>
  </si>
  <si>
    <t>Do you plan to support Credit Prepaid Balance Inquiries?</t>
  </si>
  <si>
    <t>Do you support eWIC?</t>
  </si>
  <si>
    <t>Do you plan to support Gift Card Purchase with Partial Approval?</t>
  </si>
  <si>
    <t>Low Value PIN Token (Online EBT Only)</t>
  </si>
  <si>
    <t>Do you plan to support Debit EMV Offline PIN?</t>
  </si>
  <si>
    <t>What type of query do you plan to support? (Required)</t>
  </si>
  <si>
    <t>What type of tokenization features would you like to support?</t>
  </si>
  <si>
    <t>One Time Card Migration (PASS)</t>
  </si>
  <si>
    <t>Do you plan to support Credit Partial Approvals? (Required in Card Present Industries)</t>
  </si>
  <si>
    <t>Do you plan to provide the WIC ID in the message or should it be stored in the MID?</t>
  </si>
  <si>
    <t xml:space="preserve">Provided </t>
  </si>
  <si>
    <t>Check Query</t>
  </si>
  <si>
    <t>Account Updater (PASS)</t>
  </si>
  <si>
    <t>Do you plan to support Debit EMV Fallback to Swiped?</t>
  </si>
  <si>
    <t>Stored</t>
  </si>
  <si>
    <t>Scheduled Tasks (PASS)</t>
  </si>
  <si>
    <t>Do you plan to support Level 2? (Business/Corporate cards)</t>
  </si>
  <si>
    <t>Do you plan to support Gift Card Purchase with Full Card Depletion?</t>
  </si>
  <si>
    <t>Do you plan to support any of the other Debit EMV options?</t>
  </si>
  <si>
    <t>--------------------------------------------------------------------------The End---------------------------------------------------------------------'</t>
  </si>
  <si>
    <t>Do you plan to support duplicate checking disable?</t>
  </si>
  <si>
    <t>Do you plan to support Level 3? (Business/Corporate cards)</t>
  </si>
  <si>
    <t>Partial Approvals</t>
  </si>
  <si>
    <t>What type of Transaction Input Values do you require?</t>
  </si>
  <si>
    <t>Reference Number</t>
  </si>
  <si>
    <t>Refunds / Returns</t>
  </si>
  <si>
    <t>Required when querying transaction data and is critical for support to identity.</t>
  </si>
  <si>
    <t>Do you plan to support Level 3 Credit Sale Adjustments?</t>
  </si>
  <si>
    <t>Do you plan to support Gift Card Refunds / Returns?</t>
  </si>
  <si>
    <t>Ticket Number</t>
  </si>
  <si>
    <t>Important for merchant interchange qualification.</t>
  </si>
  <si>
    <t>Do you plan to support Level 2 or Level 3 with an Adjustment transaction?</t>
  </si>
  <si>
    <t>Do you plan to support Pinless Debit? *Worldpay Only*</t>
  </si>
  <si>
    <t>--------------------------------------------------------------------------------------------------------------------------------The End----------------------------------------------------------------------------------------------------------------------------'</t>
  </si>
  <si>
    <t>Do you want to support TransactionQuery?</t>
  </si>
  <si>
    <t>Do you plan to support Convenience Fee or Merchant Surcharge? If yes, please select all that apply. (Worldpay Only)</t>
  </si>
  <si>
    <t>Do you plan to support Fast Action Funding Debit?</t>
  </si>
  <si>
    <t>Do you plan to support Gift Card Reload?</t>
  </si>
  <si>
    <t>Convenience Fee</t>
  </si>
  <si>
    <t>*Use Transaction Query against the Express platform to determine the status of a transaction.</t>
  </si>
  <si>
    <t>Merchant Surcharge</t>
  </si>
  <si>
    <t>Do you plan to support Gift Card Unload?</t>
  </si>
  <si>
    <t>Do you plan to support CardSense (BIN Lookup)?</t>
  </si>
  <si>
    <t>Contactless / NFC</t>
  </si>
  <si>
    <t xml:space="preserve">Items you should send on a Real Time Reversal. </t>
  </si>
  <si>
    <t>Transaction ID (Linked Reversals)</t>
  </si>
  <si>
    <t>Full Card Number (TOR / System Reversal)</t>
  </si>
  <si>
    <t>What are you going to require on a manually entered transaction?</t>
  </si>
  <si>
    <t>AVS</t>
  </si>
  <si>
    <t>Token</t>
  </si>
  <si>
    <t>CVV/CID/CVV2</t>
  </si>
  <si>
    <t>Do you plan to support Gift Card Close?</t>
  </si>
  <si>
    <t>Both</t>
  </si>
  <si>
    <t>Do you want to test System/Timeout Reversals (TOR)?</t>
  </si>
  <si>
    <t>None of the Above</t>
  </si>
  <si>
    <t>Do you plan to deny or void any partial or fully mismatched AVS or CVV data?</t>
  </si>
  <si>
    <t xml:space="preserve">Do you plan on supporting merchant initiated batching? </t>
  </si>
  <si>
    <t>Reversal (Void) followed by a Retry</t>
  </si>
  <si>
    <t>Reversal (Void) followed by a Message</t>
  </si>
  <si>
    <t>Do you plan to support Gift Card Reversal / Voids?</t>
  </si>
  <si>
    <t xml:space="preserve">Do you plan to support any other items? If yes, select what type. </t>
  </si>
  <si>
    <t>API/V1/Endpoints</t>
  </si>
  <si>
    <t>Do you plan to support Tips?</t>
  </si>
  <si>
    <t>Do you plan to support Credit Partial Reversals?</t>
  </si>
  <si>
    <t>Do you plan to support Gift Card Balance Inquiries?</t>
  </si>
  <si>
    <t>Do you plan to support Store and Forward?</t>
  </si>
  <si>
    <t xml:space="preserve">Are you supporting something that is not yet on this questionnaire? </t>
  </si>
  <si>
    <t>When you support SAF, how do you plan to send the transaction?</t>
  </si>
  <si>
    <t>Forced Sale without Auth Code</t>
  </si>
  <si>
    <t>Forced Sale with Auth Code</t>
  </si>
  <si>
    <t>Do you plan to support Gift Card Mini Statements? (Mini Statement will show the last 10 transactions)</t>
  </si>
  <si>
    <t>Do you plan to support Cardholder Activated Terminals (CAT), Kiosk, Unattended Terminal?</t>
  </si>
  <si>
    <t>Do you plan to support Gift Card PreAuthorization and Completion?</t>
  </si>
  <si>
    <t>Do you plan to support the changing of a base amount on an original Authorization?</t>
  </si>
  <si>
    <t>Do you plan to support any Mass Gift Card transactions? If yes, select what type.</t>
  </si>
  <si>
    <t>Activation</t>
  </si>
  <si>
    <t>Reload</t>
  </si>
  <si>
    <t>------------------------------------------------------------------The End-----------------------------------------------------------------------'</t>
  </si>
  <si>
    <t>Do you want to run Credit Denial tests?</t>
  </si>
  <si>
    <t>Do you plan to support Credit EMV Contact?</t>
  </si>
  <si>
    <t>Balance Inquiries</t>
  </si>
  <si>
    <t>'--------------------------------------------------------------------------The End---------------------------------------------------------------------'</t>
  </si>
  <si>
    <t>Do you plan to support Credit EMV Contactless?</t>
  </si>
  <si>
    <t>Do you plan to support Credit EMV Online PIN?</t>
  </si>
  <si>
    <t>Do you plan to support Credit EMV Offline PIN?</t>
  </si>
  <si>
    <t>Do you plan to support Credit EMV Offline Approvals?</t>
  </si>
  <si>
    <t>Unable to Go Online</t>
  </si>
  <si>
    <t>Online Available</t>
  </si>
  <si>
    <t>Do you plan to support Credit EMV Fallback options?</t>
  </si>
  <si>
    <t>Fallback to Swiped</t>
  </si>
  <si>
    <t>Fallback to Manual</t>
  </si>
  <si>
    <t>Do you plan to support any of the other Credit EMV options?</t>
  </si>
  <si>
    <t>Tip</t>
  </si>
  <si>
    <t>Store and Foreward</t>
  </si>
  <si>
    <t>Voice Authorizations</t>
  </si>
  <si>
    <t>Deferred Authorizations</t>
  </si>
  <si>
    <t>How do you plan to support Mobile Wallet? (In-App)</t>
  </si>
  <si>
    <t>Using Mobile Wallet's Cryptogram</t>
  </si>
  <si>
    <t>Using eProtect</t>
  </si>
  <si>
    <t>Do you plan to support Mobile Wallet Credit Authorizations followed by Completions? (In-App)</t>
  </si>
  <si>
    <t>Do you plan to support Mobile Wallet Credit Sales / Purchases? (In-App)</t>
  </si>
  <si>
    <t>Do you plan to support Mobile Wallet Credit Refunds / Returns? (In-App)</t>
  </si>
  <si>
    <t>Do you plan to support Credit Card on File?</t>
  </si>
  <si>
    <t>What method(s) do you plan to support for Credit Card on File?</t>
  </si>
  <si>
    <t>Authorizations</t>
  </si>
  <si>
    <t>Do you plan on supporting a $0 Authorization for Card On File?</t>
  </si>
  <si>
    <t>Do you plan on supporting Cardholder Initiated transactions for Card On File?</t>
  </si>
  <si>
    <t>Do you plan on supporting Unscheduled COF transactions for Card On File?</t>
  </si>
  <si>
    <t>Do you plan on supporting Re-Authorization for Card On File?</t>
  </si>
  <si>
    <t>Do you plan on supporting Re-Submission for Card On File?</t>
  </si>
  <si>
    <t>Do you plan to support Credit Bill Payments for Card On File?</t>
  </si>
  <si>
    <t>One Time Bill Payment</t>
  </si>
  <si>
    <t>Installment Bill Payment</t>
  </si>
  <si>
    <t>Recurring Payment</t>
  </si>
  <si>
    <t>Do you plan to support Incremental Authorizations?</t>
  </si>
  <si>
    <t>Do you plan to support PYC / DCC?                                    (Pay Your Own Currency) *Worldpay Only*</t>
  </si>
  <si>
    <t>What PYC / DCC (Pay Your Own Currency) currencies do you plan to support?</t>
  </si>
  <si>
    <t>032</t>
  </si>
  <si>
    <t>ARS</t>
  </si>
  <si>
    <t>036</t>
  </si>
  <si>
    <t>AUD</t>
  </si>
  <si>
    <t>044</t>
  </si>
  <si>
    <t>BSD</t>
  </si>
  <si>
    <t>048</t>
  </si>
  <si>
    <t>BHD</t>
  </si>
  <si>
    <t>052</t>
  </si>
  <si>
    <t>BBD</t>
  </si>
  <si>
    <t>060</t>
  </si>
  <si>
    <t>BMD</t>
  </si>
  <si>
    <t>068</t>
  </si>
  <si>
    <t>BOB</t>
  </si>
  <si>
    <t>084</t>
  </si>
  <si>
    <t>BZD</t>
  </si>
  <si>
    <t>124</t>
  </si>
  <si>
    <t>CAD</t>
  </si>
  <si>
    <t>136</t>
  </si>
  <si>
    <t>KYD</t>
  </si>
  <si>
    <t>144</t>
  </si>
  <si>
    <t>LKR</t>
  </si>
  <si>
    <t>152</t>
  </si>
  <si>
    <t>CLP</t>
  </si>
  <si>
    <t>170</t>
  </si>
  <si>
    <t>COP</t>
  </si>
  <si>
    <t>188</t>
  </si>
  <si>
    <t>CRC</t>
  </si>
  <si>
    <t>203</t>
  </si>
  <si>
    <t>CZK</t>
  </si>
  <si>
    <t>208</t>
  </si>
  <si>
    <t>DKK</t>
  </si>
  <si>
    <t>214</t>
  </si>
  <si>
    <t>DOP</t>
  </si>
  <si>
    <t>320</t>
  </si>
  <si>
    <t>GTQ</t>
  </si>
  <si>
    <t>344</t>
  </si>
  <si>
    <t>HKD</t>
  </si>
  <si>
    <t>348</t>
  </si>
  <si>
    <t>HUF</t>
  </si>
  <si>
    <t>352</t>
  </si>
  <si>
    <t>ISK</t>
  </si>
  <si>
    <t>356</t>
  </si>
  <si>
    <t>INR</t>
  </si>
  <si>
    <t>360</t>
  </si>
  <si>
    <t>IDR</t>
  </si>
  <si>
    <t>376</t>
  </si>
  <si>
    <t>ILS</t>
  </si>
  <si>
    <t>388</t>
  </si>
  <si>
    <t>JMD</t>
  </si>
  <si>
    <t>392</t>
  </si>
  <si>
    <t>JPY</t>
  </si>
  <si>
    <t>398</t>
  </si>
  <si>
    <t>KZT</t>
  </si>
  <si>
    <t>410</t>
  </si>
  <si>
    <t>KRW</t>
  </si>
  <si>
    <t>414</t>
  </si>
  <si>
    <t>KWD</t>
  </si>
  <si>
    <t>428</t>
  </si>
  <si>
    <t>LVL</t>
  </si>
  <si>
    <t>458</t>
  </si>
  <si>
    <t>MYR</t>
  </si>
  <si>
    <t>484</t>
  </si>
  <si>
    <t>MXN</t>
  </si>
  <si>
    <t>554</t>
  </si>
  <si>
    <t>NZD</t>
  </si>
  <si>
    <t>566</t>
  </si>
  <si>
    <t>NGN</t>
  </si>
  <si>
    <t>578</t>
  </si>
  <si>
    <t>NOK</t>
  </si>
  <si>
    <t>586</t>
  </si>
  <si>
    <t>PKR</t>
  </si>
  <si>
    <t>590</t>
  </si>
  <si>
    <t>PAB</t>
  </si>
  <si>
    <t>598</t>
  </si>
  <si>
    <t>PGK</t>
  </si>
  <si>
    <t>600</t>
  </si>
  <si>
    <t>PYG</t>
  </si>
  <si>
    <t>604</t>
  </si>
  <si>
    <t>PEN</t>
  </si>
  <si>
    <t>608</t>
  </si>
  <si>
    <t>PHP</t>
  </si>
  <si>
    <t>682</t>
  </si>
  <si>
    <t>SAR</t>
  </si>
  <si>
    <t>702</t>
  </si>
  <si>
    <t>SGD</t>
  </si>
  <si>
    <t>710</t>
  </si>
  <si>
    <t>ZAR</t>
  </si>
  <si>
    <t>752</t>
  </si>
  <si>
    <t>SEK</t>
  </si>
  <si>
    <t>756</t>
  </si>
  <si>
    <t>CHF</t>
  </si>
  <si>
    <t>764</t>
  </si>
  <si>
    <t>THB</t>
  </si>
  <si>
    <t>780</t>
  </si>
  <si>
    <t>TTD</t>
  </si>
  <si>
    <t>784</t>
  </si>
  <si>
    <t>AED</t>
  </si>
  <si>
    <t>788</t>
  </si>
  <si>
    <t>TND</t>
  </si>
  <si>
    <t>807</t>
  </si>
  <si>
    <t>MKD</t>
  </si>
  <si>
    <t>826</t>
  </si>
  <si>
    <t>GBP</t>
  </si>
  <si>
    <t>858</t>
  </si>
  <si>
    <t>UYU</t>
  </si>
  <si>
    <t>901</t>
  </si>
  <si>
    <t>TYD</t>
  </si>
  <si>
    <t>944</t>
  </si>
  <si>
    <t>AZN</t>
  </si>
  <si>
    <t>946</t>
  </si>
  <si>
    <t>RON</t>
  </si>
  <si>
    <t>949</t>
  </si>
  <si>
    <t>TRL/TRY</t>
  </si>
  <si>
    <t>951</t>
  </si>
  <si>
    <t>XCD</t>
  </si>
  <si>
    <t>978</t>
  </si>
  <si>
    <t>EUR</t>
  </si>
  <si>
    <t>980</t>
  </si>
  <si>
    <t>UAH</t>
  </si>
  <si>
    <t>981</t>
  </si>
  <si>
    <t>GEL</t>
  </si>
  <si>
    <t>985</t>
  </si>
  <si>
    <t>PLN</t>
  </si>
  <si>
    <t>986</t>
  </si>
  <si>
    <t>BRL</t>
  </si>
  <si>
    <t>---------------------------------------------------------------------------------The End---------------------------------------------------------------------------------'</t>
  </si>
  <si>
    <t>Main Test Cards</t>
  </si>
  <si>
    <t>Discover IIN Test Cards</t>
  </si>
  <si>
    <t>Denial Test Cards</t>
  </si>
  <si>
    <t>Partial Approval Test Cards</t>
  </si>
  <si>
    <t>Purchase Level 2 and 3 Test Cards</t>
  </si>
  <si>
    <t>Visa #1 (FSA/HSA)</t>
  </si>
  <si>
    <t>4445_22229999_0007</t>
  </si>
  <si>
    <t>Discover IIN #1</t>
  </si>
  <si>
    <t>6011_74000020_1843</t>
  </si>
  <si>
    <t xml:space="preserve">Visa Denial </t>
  </si>
  <si>
    <t>4012_88888888_1881</t>
  </si>
  <si>
    <t>Visa Partial #1</t>
  </si>
  <si>
    <t>4895_32100000_0000</t>
  </si>
  <si>
    <t>Visa PC #1</t>
  </si>
  <si>
    <t>4485_58100000_0005</t>
  </si>
  <si>
    <t>Mastercard #1 (FSA/HSA)</t>
  </si>
  <si>
    <t>5444_00999922_2205</t>
  </si>
  <si>
    <t>Discover IIN #2</t>
  </si>
  <si>
    <t>6011_78000043_2667</t>
  </si>
  <si>
    <t>Mastercard Denial</t>
  </si>
  <si>
    <t>5454_54545454_5454</t>
  </si>
  <si>
    <t>Visa Partial #2</t>
  </si>
  <si>
    <t>4895_29100000_0005</t>
  </si>
  <si>
    <t>Mastercard PC #1</t>
  </si>
  <si>
    <t>5463_07000000_1018</t>
  </si>
  <si>
    <t>American Express #1</t>
  </si>
  <si>
    <t>3411_1159724_2000</t>
  </si>
  <si>
    <t>Discover IIN #3</t>
  </si>
  <si>
    <t>6011_86990020_7459</t>
  </si>
  <si>
    <t>Amex Denial</t>
  </si>
  <si>
    <t>3700_0000000_0010</t>
  </si>
  <si>
    <t>Visa Partial #3</t>
  </si>
  <si>
    <t>4895_28100000_0006</t>
  </si>
  <si>
    <t>6011_00099091_1111</t>
  </si>
  <si>
    <t>Discover IIN #4</t>
  </si>
  <si>
    <t>6011_48550012_8902</t>
  </si>
  <si>
    <t>9999_99989999_9996</t>
  </si>
  <si>
    <t>Mastercard Partial #2</t>
  </si>
  <si>
    <t>5541_03200000_5429</t>
  </si>
  <si>
    <t>3530_11133330_0000</t>
  </si>
  <si>
    <t>Discover IIN #6</t>
  </si>
  <si>
    <t>3059_99000000_0022</t>
  </si>
  <si>
    <t>Mastercard Partial #1</t>
  </si>
  <si>
    <t>5541_03200000_4422</t>
  </si>
  <si>
    <t>2223_0000_4840_0011</t>
  </si>
  <si>
    <t>Discover IIN #7</t>
  </si>
  <si>
    <t>3095_00000000_0000</t>
  </si>
  <si>
    <t>Mastercard Partial #3</t>
  </si>
  <si>
    <t>5541_03100000_4598</t>
  </si>
  <si>
    <t>American Express Partial  #3</t>
  </si>
  <si>
    <t>3790_1699981_1341</t>
  </si>
  <si>
    <t>Discover IIN #8</t>
  </si>
  <si>
    <t>3625_960000_0004</t>
  </si>
  <si>
    <t>American Express Partial  #2</t>
  </si>
  <si>
    <t>3790_1699981_1366</t>
  </si>
  <si>
    <t>8171_9999_2766_0000</t>
  </si>
  <si>
    <t>Discover IIN #9</t>
  </si>
  <si>
    <t>3899_99000000_0026</t>
  </si>
  <si>
    <t>American Express Partial  #1</t>
  </si>
  <si>
    <t>3790_1699981_1358</t>
  </si>
  <si>
    <t>Discover IIN #10</t>
  </si>
  <si>
    <t>6221_26000459_8744</t>
  </si>
  <si>
    <t>Discover IIN #11</t>
  </si>
  <si>
    <t>6499_99990007_9763</t>
  </si>
  <si>
    <t>Discover Partial #1</t>
  </si>
  <si>
    <t>6011_00099890_0041</t>
  </si>
  <si>
    <t>Discover IIN #12</t>
  </si>
  <si>
    <t>6500_00000001_8376</t>
  </si>
  <si>
    <t>Discover Partial #2</t>
  </si>
  <si>
    <t>6011_00099890_8762</t>
  </si>
  <si>
    <t>Discover Partial #3</t>
  </si>
  <si>
    <t>6011_00099889_9912</t>
  </si>
  <si>
    <t>Debit Test Cards</t>
  </si>
  <si>
    <t>EBT Test Cards</t>
  </si>
  <si>
    <t>Gift Card Test Cards</t>
  </si>
  <si>
    <t>Timeout (TOR) Test Cards</t>
  </si>
  <si>
    <t>FUEL Test Cards</t>
  </si>
  <si>
    <t xml:space="preserve">Debit #1 </t>
  </si>
  <si>
    <t>9999_99980000_9901</t>
  </si>
  <si>
    <t>9999_99981200_0005</t>
  </si>
  <si>
    <t xml:space="preserve">5858_83640100_0004 </t>
  </si>
  <si>
    <t>TOR #1 - Credit</t>
  </si>
  <si>
    <t>5444009999222254</t>
  </si>
  <si>
    <t>9999_99980000000_0901</t>
  </si>
  <si>
    <t>9999_99981299_9990</t>
  </si>
  <si>
    <t>TOR #2 - Debit</t>
  </si>
  <si>
    <t>9999_99980000_0058</t>
  </si>
  <si>
    <t>Mastercard #1</t>
  </si>
  <si>
    <t>9999_99980000_9919</t>
  </si>
  <si>
    <t>TOR #3 - EBT</t>
  </si>
  <si>
    <t>9999_99981200_0054</t>
  </si>
  <si>
    <t>9999_99980000007_8915</t>
  </si>
  <si>
    <t>EMV Test Cards</t>
  </si>
  <si>
    <t>TOR #4 - Gift Card</t>
  </si>
  <si>
    <t>5858_83640100_0053</t>
  </si>
  <si>
    <t>9999_99980000012_8900</t>
  </si>
  <si>
    <t>Visa EMV Card #1</t>
  </si>
  <si>
    <t>4761_7390_0102_0076</t>
  </si>
  <si>
    <t>Mastercard #2</t>
  </si>
  <si>
    <t>9999_99960000_9911</t>
  </si>
  <si>
    <t>Mastercard EMV Card #1</t>
  </si>
  <si>
    <t>5413_3300_8901_0681</t>
  </si>
  <si>
    <t>Mastercard #3</t>
  </si>
  <si>
    <t>3742_4500274_1006</t>
  </si>
  <si>
    <t>Mastercard #4</t>
  </si>
  <si>
    <t>Discover EMV Card #1</t>
  </si>
  <si>
    <t>6510_0000_0000_0059</t>
  </si>
  <si>
    <t>Fast Action Funding Test Cards</t>
  </si>
  <si>
    <t>4005_55444444_4403</t>
  </si>
  <si>
    <t>5413_33008902_0011</t>
  </si>
  <si>
    <t>Note</t>
  </si>
  <si>
    <r>
      <rPr>
        <b/>
        <sz val="11"/>
        <rFont val="Calibri"/>
        <family val="2"/>
        <scheme val="minor"/>
      </rPr>
      <t>Reference Number</t>
    </r>
    <r>
      <rPr>
        <sz val="11"/>
        <rFont val="Calibri"/>
        <family val="2"/>
        <scheme val="minor"/>
      </rPr>
      <t xml:space="preserve">                                                                                                                                                                      The ReferenceNumber is an input value that is defined by the merchant or software application. The ReferenceNumber can be used to identify the transaction/order, and should be included with each transaction request submitted on the Express platform. Though not required, we recommend this value be a unique, numeric value up to 16 digits.</t>
    </r>
  </si>
  <si>
    <r>
      <rPr>
        <b/>
        <sz val="11"/>
        <rFont val="Calibri"/>
        <family val="2"/>
        <scheme val="minor"/>
      </rPr>
      <t>Ticket Number</t>
    </r>
    <r>
      <rPr>
        <sz val="11"/>
        <rFont val="Calibri"/>
        <family val="2"/>
        <scheme val="minor"/>
      </rPr>
      <t xml:space="preserve">                                                                                                                                                                               The TicketNumber is an input value that is defined by the merchant or software application, and it is used for interchange purposes. Some value should be submitted in this field to help the merchant transaction obtain the lowest interchange rate, and though not required, we recommend this value be a unique, numeric value up to 6 digits. A good example of this is a 6-digit incremental value that can be recycled upon exceeding 999999.</t>
    </r>
  </si>
  <si>
    <r>
      <rPr>
        <b/>
        <sz val="11"/>
        <rFont val="Calibri"/>
        <family val="2"/>
        <scheme val="minor"/>
      </rPr>
      <t>Duplicate Checking</t>
    </r>
    <r>
      <rPr>
        <sz val="11"/>
        <rFont val="Calibri"/>
        <family val="2"/>
        <scheme val="minor"/>
      </rPr>
      <t xml:space="preserve">
By default, all transaction requests submitted through the Express platform will go through our duplicate checking logic. For example, credit card transactions submitted using the same card number (and type) for the same amount and within the same batch in the last 25 transactions will be declined as a duplicate transaction.</t>
    </r>
  </si>
  <si>
    <t>Vantiv Test Host is in maintenance mode from 4:45am - 5:15am EST</t>
  </si>
  <si>
    <t xml:space="preserve">
</t>
  </si>
  <si>
    <t>Other triPOS Cloud Endpoints</t>
  </si>
  <si>
    <t>triPOS Request</t>
  </si>
  <si>
    <t>triPOS Response</t>
  </si>
  <si>
    <t>GET /cloudapi/v1/lanes/</t>
  </si>
  <si>
    <t>     </t>
  </si>
  <si>
    <t>GET /cloudapi/v1/lanes/{laneId}</t>
  </si>
  <si>
    <t>POST /cloudapi/v1/lanes/</t>
  </si>
  <si>
    <t>DELETE /cloudapi/v1/lanes/{laneId}</t>
  </si>
  <si>
    <t>POST /cloudapi/v1/lanes/{laneId}/activationCode</t>
  </si>
  <si>
    <t>POST /cloudapi/v1/lanes/{laneId}/command</t>
  </si>
  <si>
    <t>GET /cloudapi/v1/lanes/{laneId}/connectionstatus</t>
  </si>
  <si>
    <t>GET /cloudapi/v1/lanes/{laneId}/connectionstatus/history</t>
  </si>
  <si>
    <t>GET /cloudapi/v1/lanes/{laneId}/profiles/idle</t>
  </si>
  <si>
    <t>PUT /cloudapi/v1/lanes/{laneId}/profiles/idle</t>
  </si>
  <si>
    <t>POST /api/v1/display</t>
  </si>
  <si>
    <t>POST /api/v1/idle</t>
  </si>
  <si>
    <t>GET /api/v1/input/{laneId}</t>
  </si>
  <si>
    <t>GET /api/v1/selection/{laneId}</t>
  </si>
  <si>
    <t>GET /api/v1/signature/{laneId}</t>
  </si>
  <si>
    <t>GET /api/v1/status/host</t>
  </si>
  <si>
    <t>GET /api/v1/barcode/{laneId}</t>
  </si>
  <si>
    <t>POST /api/v1/receipt/</t>
  </si>
  <si>
    <t>POST /api/v1/reboot/</t>
  </si>
  <si>
    <t>GET /api/v1/card/financial/{laneId}</t>
  </si>
  <si>
    <t>GET /api/v1/status/triPOS/{echo}</t>
  </si>
  <si>
    <t>Notes (Worldpay Use Only)</t>
  </si>
  <si>
    <t>URL</t>
  </si>
  <si>
    <t>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</si>
</sst>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164" formatCode="00"/>
    <numFmt numFmtId="165" formatCode="0000"/>
    <numFmt numFmtId="166" formatCode="000"/>
    <numFmt numFmtId="167" formatCode="m/d/yyyy;@"/>
    <numFmt numFmtId="168" formatCode="[$-409]mmmm\ d\,\ yyyy;@"/>
    <numFmt numFmtId="169" formatCode="[&lt;=9999999]###\-####;\(###\)\ ###\-####"/>
  </numFmts>
  <fonts count="85">
    <font>
      <sz val="10"/>
      <name val="Arial"/>
    </font>
    <font>
      <sz val="11"/>
      <color theme="1"/>
      <name val="Calibri"/>
      <family val="2"/>
      <scheme val="minor"/>
    </font>
    <font>
      <sz val="11"/>
      <color theme="1"/>
      <name val="Calibri"/>
      <family val="2"/>
      <scheme val="minor"/>
    </font>
    <font>
      <sz val="10"/>
      <name val="Arial"/>
      <family val="2"/>
    </font>
    <font>
      <sz val="9"/>
      <name val="Courier New"/>
      <family val="3"/>
    </font>
    <font>
      <sz val="10"/>
      <name val="Arial"/>
      <family val="2"/>
    </font>
    <font>
      <sz val="9"/>
      <name val="Calibri"/>
      <family val="2"/>
      <scheme val="minor"/>
    </font>
    <font>
      <sz val="10"/>
      <name val="Calibri"/>
      <family val="2"/>
      <scheme val="minor"/>
    </font>
    <font>
      <sz val="8"/>
      <name val="Calibri"/>
      <family val="2"/>
      <scheme val="minor"/>
    </font>
    <font>
      <b/>
      <sz val="8"/>
      <name val="Calibri"/>
      <family val="2"/>
      <scheme val="minor"/>
    </font>
    <font>
      <b/>
      <i/>
      <sz val="10"/>
      <name val="Calibri"/>
      <family val="2"/>
      <scheme val="minor"/>
    </font>
    <font>
      <sz val="10"/>
      <color theme="0" tint="-0.249977111117893"/>
      <name val="Calibri"/>
      <family val="2"/>
      <scheme val="minor"/>
    </font>
    <font>
      <sz val="10"/>
      <color theme="1"/>
      <name val="Calibri"/>
      <family val="2"/>
      <scheme val="minor"/>
    </font>
    <font>
      <b/>
      <sz val="10"/>
      <name val="Calibri"/>
      <family val="2"/>
      <scheme val="minor"/>
    </font>
    <font>
      <sz val="10"/>
      <color theme="0"/>
      <name val="Arial"/>
      <family val="2"/>
    </font>
    <font>
      <sz val="11"/>
      <name val="Calibri"/>
      <family val="2"/>
      <scheme val="minor"/>
    </font>
    <font>
      <b/>
      <sz val="10"/>
      <color theme="1"/>
      <name val="Calibri"/>
      <family val="2"/>
      <scheme val="minor"/>
    </font>
    <font>
      <b/>
      <u/>
      <sz val="11"/>
      <name val="Calibri"/>
      <family val="2"/>
    </font>
    <font>
      <sz val="11"/>
      <color rgb="FF1F497D"/>
      <name val="Calibri"/>
      <family val="2"/>
    </font>
    <font>
      <sz val="9"/>
      <color rgb="FFFF0000"/>
      <name val="Calibri"/>
      <family val="2"/>
      <scheme val="minor"/>
    </font>
    <font>
      <sz val="9"/>
      <color rgb="FFFF0000"/>
      <name val="Courier New"/>
      <family val="3"/>
    </font>
    <font>
      <sz val="10"/>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2"/>
      <color theme="1"/>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Calibri"/>
      <family val="2"/>
      <scheme val="minor"/>
    </font>
    <font>
      <b/>
      <sz val="12"/>
      <color theme="0"/>
      <name val="Calibri"/>
      <family val="2"/>
      <scheme val="minor"/>
    </font>
    <font>
      <sz val="10"/>
      <color theme="1" tint="0.249977111117893"/>
      <name val="Arial"/>
      <family val="2"/>
    </font>
    <font>
      <sz val="10"/>
      <color theme="1" tint="0.34998626667073579"/>
      <name val="Arial"/>
      <family val="2"/>
    </font>
    <font>
      <b/>
      <sz val="10"/>
      <color theme="0"/>
      <name val="Calibri"/>
      <family val="2"/>
      <scheme val="minor"/>
    </font>
    <font>
      <b/>
      <u/>
      <sz val="10"/>
      <name val="Calibri"/>
      <family val="2"/>
      <scheme val="minor"/>
    </font>
    <font>
      <sz val="12"/>
      <color indexed="8"/>
      <name val="Arial"/>
      <family val="2"/>
    </font>
    <font>
      <b/>
      <sz val="10"/>
      <color theme="0" tint="-4.9989318521683403E-2"/>
      <name val="Calibri"/>
      <family val="2"/>
      <scheme val="minor"/>
    </font>
    <font>
      <sz val="10"/>
      <color theme="0" tint="-4.9989318521683403E-2"/>
      <name val="Calibri"/>
      <family val="2"/>
      <scheme val="minor"/>
    </font>
    <font>
      <sz val="10"/>
      <color rgb="FFFF0000"/>
      <name val="Arial"/>
      <family val="2"/>
    </font>
    <font>
      <u/>
      <sz val="10"/>
      <name val="Calibri"/>
      <family val="2"/>
      <scheme val="minor"/>
    </font>
    <font>
      <b/>
      <sz val="9"/>
      <name val="Calibri"/>
      <family val="2"/>
      <scheme val="minor"/>
    </font>
    <font>
      <b/>
      <sz val="14"/>
      <name val="Calibri"/>
      <family val="2"/>
      <scheme val="minor"/>
    </font>
    <font>
      <sz val="11"/>
      <color theme="1"/>
      <name val="Arial"/>
      <family val="2"/>
    </font>
    <font>
      <b/>
      <sz val="11"/>
      <color theme="0"/>
      <name val="Calibri"/>
      <family val="2"/>
      <scheme val="minor"/>
    </font>
    <font>
      <b/>
      <sz val="10"/>
      <color theme="0"/>
      <name val="Arial"/>
      <family val="2"/>
    </font>
    <font>
      <sz val="9"/>
      <color theme="0"/>
      <name val="Courier New"/>
      <family val="3"/>
    </font>
    <font>
      <i/>
      <sz val="10"/>
      <color theme="1"/>
      <name val="Calibri"/>
      <family val="2"/>
      <scheme val="minor"/>
    </font>
    <font>
      <i/>
      <sz val="10"/>
      <name val="Calibri"/>
      <family val="2"/>
      <scheme val="minor"/>
    </font>
    <font>
      <sz val="8"/>
      <color theme="0"/>
      <name val="Calibri"/>
      <family val="2"/>
      <scheme val="minor"/>
    </font>
    <font>
      <b/>
      <sz val="10"/>
      <name val="Arial"/>
      <family val="2"/>
    </font>
    <font>
      <b/>
      <u/>
      <sz val="10"/>
      <name val="Arial"/>
      <family val="2"/>
    </font>
    <font>
      <b/>
      <sz val="10"/>
      <color theme="1" tint="0.249977111117893"/>
      <name val="Calibri"/>
      <family val="2"/>
      <scheme val="minor"/>
    </font>
    <font>
      <sz val="10"/>
      <color theme="1" tint="0.249977111117893"/>
      <name val="Calibri"/>
      <family val="2"/>
      <scheme val="minor"/>
    </font>
    <font>
      <b/>
      <sz val="12"/>
      <color theme="1" tint="0.249977111117893"/>
      <name val="Calibri"/>
      <family val="2"/>
      <scheme val="minor"/>
    </font>
    <font>
      <sz val="10"/>
      <color rgb="FFC00000"/>
      <name val="Calibri"/>
      <family val="2"/>
      <scheme val="minor"/>
    </font>
    <font>
      <b/>
      <sz val="22"/>
      <name val="Calibri"/>
      <family val="2"/>
      <scheme val="minor"/>
    </font>
    <font>
      <b/>
      <sz val="10"/>
      <color rgb="FF008A3E"/>
      <name val="Calibri"/>
      <family val="2"/>
      <scheme val="minor"/>
    </font>
    <font>
      <sz val="8"/>
      <name val="Tahoma"/>
      <family val="2"/>
    </font>
    <font>
      <sz val="8"/>
      <color rgb="FF0000FF"/>
      <name val="Tahoma"/>
      <family val="2"/>
    </font>
    <font>
      <b/>
      <sz val="8"/>
      <name val="Tahoma"/>
      <family val="2"/>
    </font>
    <font>
      <sz val="8"/>
      <color rgb="FFFF0000"/>
      <name val="Tahoma"/>
      <family val="2"/>
    </font>
    <font>
      <i/>
      <sz val="10"/>
      <color theme="0"/>
      <name val="Calibri"/>
      <family val="2"/>
      <scheme val="minor"/>
    </font>
    <font>
      <sz val="10"/>
      <color theme="0" tint="-0.14999847407452621"/>
      <name val="Calibri"/>
      <family val="2"/>
      <scheme val="minor"/>
    </font>
    <font>
      <b/>
      <sz val="11"/>
      <name val="Calibri"/>
      <family val="2"/>
      <scheme val="minor"/>
    </font>
    <font>
      <sz val="8"/>
      <name val="Arial"/>
      <family val="2"/>
    </font>
    <font>
      <sz val="10"/>
      <color theme="0" tint="-0.249977111117893"/>
      <name val="Arial"/>
      <family val="2"/>
    </font>
    <font>
      <b/>
      <u/>
      <sz val="10"/>
      <color theme="5" tint="-0.499984740745262"/>
      <name val="Arial"/>
      <family val="2"/>
    </font>
    <font>
      <u/>
      <sz val="10"/>
      <color theme="10"/>
      <name val="Arial"/>
      <family val="2"/>
    </font>
    <font>
      <sz val="9"/>
      <color theme="0"/>
      <name val="Calibri"/>
      <family val="2"/>
      <scheme val="minor"/>
    </font>
    <font>
      <sz val="11"/>
      <name val="Calibri"/>
      <family val="2"/>
    </font>
    <font>
      <b/>
      <sz val="11"/>
      <name val="Calibri"/>
      <family val="2"/>
    </font>
    <font>
      <sz val="11"/>
      <name val="Arial"/>
      <family val="2"/>
    </font>
    <font>
      <sz val="10"/>
      <color rgb="FF000000"/>
      <name val="Arial"/>
    </font>
  </fonts>
  <fills count="73">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5" tint="-0.249977111117893"/>
        <bgColor indexed="64"/>
      </patternFill>
    </fill>
    <fill>
      <patternFill patternType="solid">
        <fgColor rgb="FFFFB3EF"/>
        <bgColor indexed="64"/>
      </patternFill>
    </fill>
    <fill>
      <patternFill patternType="solid">
        <fgColor rgb="FFFFFF66"/>
        <bgColor indexed="64"/>
      </patternFill>
    </fill>
    <fill>
      <patternFill patternType="solid">
        <fgColor rgb="FF71E587"/>
        <bgColor indexed="64"/>
      </patternFill>
    </fill>
    <fill>
      <patternFill patternType="solid">
        <fgColor rgb="FFD55229"/>
        <bgColor indexed="64"/>
      </patternFill>
    </fill>
    <fill>
      <patternFill patternType="solid">
        <fgColor rgb="FFC00000"/>
        <bgColor indexed="64"/>
      </patternFill>
    </fill>
    <fill>
      <patternFill patternType="solid">
        <fgColor rgb="FF00B050"/>
        <bgColor indexed="64"/>
      </patternFill>
    </fill>
    <fill>
      <patternFill patternType="solid">
        <fgColor theme="7" tint="-0.249977111117893"/>
        <bgColor indexed="64"/>
      </patternFill>
    </fill>
    <fill>
      <patternFill patternType="solid">
        <fgColor theme="9" tint="-0.499984740745262"/>
        <bgColor indexed="64"/>
      </patternFill>
    </fill>
    <fill>
      <patternFill patternType="solid">
        <fgColor theme="6" tint="-0.249977111117893"/>
        <bgColor indexed="64"/>
      </patternFill>
    </fill>
    <fill>
      <patternFill patternType="solid">
        <fgColor rgb="FFFFFF00"/>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rgb="FFCC99FF"/>
        <bgColor indexed="64"/>
      </patternFill>
    </fill>
    <fill>
      <patternFill patternType="solid">
        <fgColor rgb="FF99FF99"/>
        <bgColor indexed="64"/>
      </patternFill>
    </fill>
    <fill>
      <patternFill patternType="solid">
        <fgColor rgb="FFFF99CC"/>
        <bgColor indexed="64"/>
      </patternFill>
    </fill>
    <fill>
      <patternFill patternType="solid">
        <fgColor theme="1" tint="0.249977111117893"/>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BFDB5"/>
        <bgColor indexed="64"/>
      </patternFill>
    </fill>
    <fill>
      <patternFill patternType="solid">
        <fgColor rgb="FFFEB4F9"/>
        <bgColor indexed="64"/>
      </patternFill>
    </fill>
    <fill>
      <patternFill patternType="solid">
        <fgColor rgb="FFB6FAD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B0F0"/>
        <bgColor indexed="64"/>
      </patternFill>
    </fill>
    <fill>
      <patternFill patternType="solid">
        <fgColor rgb="FFFFC000"/>
        <bgColor indexed="64"/>
      </patternFill>
    </fill>
    <fill>
      <patternFill patternType="solid">
        <fgColor theme="0" tint="-0.34998626667073579"/>
        <bgColor indexed="64"/>
      </patternFill>
    </fill>
    <fill>
      <patternFill patternType="solid">
        <fgColor rgb="FF7DC9EB"/>
        <bgColor indexed="64"/>
      </patternFill>
    </fill>
    <fill>
      <patternFill patternType="solid">
        <fgColor rgb="FF80D27C"/>
        <bgColor indexed="64"/>
      </patternFill>
    </fill>
    <fill>
      <patternFill patternType="solid">
        <fgColor rgb="FFE0E0E0"/>
        <bgColor indexed="64"/>
      </patternFill>
    </fill>
    <fill>
      <patternFill patternType="solid">
        <fgColor theme="5" tint="0.79998168889431442"/>
        <bgColor indexed="64"/>
      </patternFill>
    </fill>
    <fill>
      <patternFill patternType="solid">
        <fgColor theme="1"/>
        <bgColor indexed="64"/>
      </patternFill>
    </fill>
    <fill>
      <patternFill patternType="solid">
        <fgColor rgb="FF000000"/>
        <bgColor indexed="64"/>
      </patternFill>
    </fill>
    <fill>
      <patternFill patternType="solid">
        <fgColor theme="6"/>
        <bgColor indexed="64"/>
      </patternFill>
    </fill>
  </fills>
  <borders count="74">
    <border>
      <left/>
      <right/>
      <top/>
      <bottom/>
      <diagonal/>
    </border>
    <border>
      <left/>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style="thin">
        <color auto="1"/>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auto="1"/>
      </top>
      <bottom style="thin">
        <color auto="1"/>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auto="1"/>
      </top>
      <bottom style="thin">
        <color auto="1"/>
      </bottom>
      <diagonal/>
    </border>
    <border>
      <left style="medium">
        <color indexed="64"/>
      </left>
      <right/>
      <top style="thin">
        <color indexed="64"/>
      </top>
      <bottom style="medium">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auto="1"/>
      </top>
      <bottom/>
      <diagonal/>
    </border>
    <border>
      <left style="medium">
        <color indexed="64"/>
      </left>
      <right style="thin">
        <color auto="1"/>
      </right>
      <top style="thin">
        <color indexed="64"/>
      </top>
      <bottom/>
      <diagonal/>
    </border>
  </borders>
  <cellStyleXfs count="2724">
    <xf numFmtId="0" fontId="0" fillId="0" borderId="0"/>
    <xf numFmtId="44" fontId="3" fillId="0" borderId="0" applyFont="0" applyFill="0" applyBorder="0" applyAlignment="0" applyProtection="0"/>
    <xf numFmtId="0" fontId="3" fillId="0" borderId="0"/>
    <xf numFmtId="0" fontId="3" fillId="0" borderId="0"/>
    <xf numFmtId="0" fontId="3" fillId="0" borderId="0"/>
    <xf numFmtId="44" fontId="5" fillId="0" borderId="0" applyFont="0" applyFill="0" applyBorder="0" applyAlignment="0" applyProtection="0"/>
    <xf numFmtId="0" fontId="5" fillId="0" borderId="0"/>
    <xf numFmtId="44" fontId="3" fillId="0" borderId="0" applyFont="0" applyFill="0" applyBorder="0" applyAlignment="0" applyProtection="0"/>
    <xf numFmtId="0" fontId="2" fillId="0" borderId="0"/>
    <xf numFmtId="0" fontId="2" fillId="0" borderId="0"/>
    <xf numFmtId="0" fontId="3" fillId="0" borderId="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2" borderId="0" applyNumberFormat="0" applyBorder="0" applyAlignment="0" applyProtection="0"/>
    <xf numFmtId="0" fontId="22" fillId="45" borderId="0" applyNumberFormat="0" applyBorder="0" applyAlignment="0" applyProtection="0"/>
    <xf numFmtId="0" fontId="22" fillId="48" borderId="0" applyNumberFormat="0" applyBorder="0" applyAlignment="0" applyProtection="0"/>
    <xf numFmtId="0" fontId="23" fillId="49"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52" borderId="0" applyNumberFormat="0" applyBorder="0" applyAlignment="0" applyProtection="0"/>
    <xf numFmtId="0" fontId="23" fillId="53" borderId="0" applyNumberFormat="0" applyBorder="0" applyAlignment="0" applyProtection="0"/>
    <xf numFmtId="0" fontId="23" fillId="54" borderId="0" applyNumberFormat="0" applyBorder="0" applyAlignment="0" applyProtection="0"/>
    <xf numFmtId="0" fontId="23" fillId="55"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56" borderId="0" applyNumberFormat="0" applyBorder="0" applyAlignment="0" applyProtection="0"/>
    <xf numFmtId="0" fontId="24" fillId="40" borderId="0" applyNumberFormat="0" applyBorder="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5" fillId="57" borderId="23" applyNumberFormat="0" applyAlignment="0" applyProtection="0"/>
    <xf numFmtId="0" fontId="26" fillId="58" borderId="24" applyNumberFormat="0" applyAlignment="0" applyProtection="0"/>
    <xf numFmtId="0" fontId="27" fillId="0" borderId="0" applyNumberFormat="0" applyFill="0" applyBorder="0" applyAlignment="0" applyProtection="0"/>
    <xf numFmtId="0" fontId="28" fillId="41" borderId="0" applyNumberFormat="0" applyBorder="0" applyAlignment="0" applyProtection="0"/>
    <xf numFmtId="0" fontId="29" fillId="0" borderId="25" applyNumberFormat="0" applyFill="0" applyAlignment="0" applyProtection="0"/>
    <xf numFmtId="0" fontId="30" fillId="0" borderId="26" applyNumberFormat="0" applyFill="0" applyAlignment="0" applyProtection="0"/>
    <xf numFmtId="0" fontId="31" fillId="0" borderId="27"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3" fillId="44" borderId="23" applyNumberFormat="0" applyAlignment="0" applyProtection="0"/>
    <xf numFmtId="0" fontId="34" fillId="0" borderId="28" applyNumberFormat="0" applyFill="0" applyAlignment="0" applyProtection="0"/>
    <xf numFmtId="0" fontId="35" fillId="59" borderId="0" applyNumberFormat="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 fillId="60" borderId="29" applyNumberFormat="0" applyFon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7" fillId="57" borderId="30" applyNumberFormat="0" applyAlignment="0" applyProtection="0"/>
    <xf numFmtId="0" fontId="38" fillId="0" borderId="0" applyNumberFormat="0" applyFill="0" applyBorder="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40" fillId="0" borderId="0" applyNumberFormat="0" applyFill="0" applyBorder="0" applyAlignment="0" applyProtection="0"/>
    <xf numFmtId="0" fontId="1" fillId="0" borderId="0"/>
    <xf numFmtId="0" fontId="1" fillId="0" borderId="0"/>
    <xf numFmtId="0" fontId="1" fillId="0" borderId="0"/>
    <xf numFmtId="0" fontId="47" fillId="0" borderId="0"/>
    <xf numFmtId="0" fontId="47" fillId="0" borderId="0"/>
    <xf numFmtId="0" fontId="47" fillId="0" borderId="0"/>
    <xf numFmtId="0" fontId="1" fillId="0" borderId="0"/>
    <xf numFmtId="0" fontId="1" fillId="0" borderId="0"/>
    <xf numFmtId="0" fontId="1" fillId="0" borderId="0"/>
    <xf numFmtId="0" fontId="79" fillId="0" borderId="0" applyNumberFormat="0" applyFill="0" applyBorder="0" applyAlignment="0" applyProtection="0"/>
  </cellStyleXfs>
  <cellXfs count="979">
    <xf numFmtId="0" fontId="0" fillId="0" borderId="0" xfId="0"/>
    <xf numFmtId="0" fontId="4" fillId="0" borderId="0" xfId="0" applyFont="1"/>
    <xf numFmtId="0" fontId="6" fillId="0" borderId="0" xfId="0" applyFont="1"/>
    <xf numFmtId="0" fontId="7" fillId="0" borderId="0" xfId="0" applyFont="1"/>
    <xf numFmtId="0" fontId="8" fillId="0" borderId="0" xfId="0" applyFont="1" applyAlignment="1">
      <alignment wrapText="1"/>
    </xf>
    <xf numFmtId="0" fontId="7" fillId="0" borderId="0" xfId="0" applyFont="1" applyAlignment="1">
      <alignment horizontal="center"/>
    </xf>
    <xf numFmtId="49" fontId="7" fillId="0" borderId="0" xfId="0" applyNumberFormat="1" applyFont="1" applyAlignment="1">
      <alignment horizontal="center"/>
    </xf>
    <xf numFmtId="2" fontId="7" fillId="0" borderId="0" xfId="1" applyNumberFormat="1" applyFont="1" applyBorder="1" applyAlignment="1">
      <alignment horizontal="center"/>
    </xf>
    <xf numFmtId="49" fontId="7" fillId="0" borderId="0" xfId="0" applyNumberFormat="1" applyFont="1" applyAlignment="1">
      <alignment horizontal="left" wrapText="1"/>
    </xf>
    <xf numFmtId="0" fontId="12" fillId="0" borderId="0" xfId="0" applyFont="1" applyAlignment="1">
      <alignment horizontal="left"/>
    </xf>
    <xf numFmtId="2" fontId="13" fillId="0" borderId="0" xfId="0" applyNumberFormat="1" applyFont="1" applyAlignment="1">
      <alignment horizontal="left"/>
    </xf>
    <xf numFmtId="2" fontId="7" fillId="0" borderId="0" xfId="0" applyNumberFormat="1" applyFont="1" applyAlignment="1">
      <alignment horizontal="center"/>
    </xf>
    <xf numFmtId="1" fontId="13" fillId="0" borderId="0" xfId="0" applyNumberFormat="1" applyFont="1" applyAlignment="1">
      <alignment horizontal="left"/>
    </xf>
    <xf numFmtId="2" fontId="13" fillId="0" borderId="0" xfId="0" applyNumberFormat="1" applyFont="1"/>
    <xf numFmtId="10" fontId="7" fillId="0" borderId="0" xfId="0" applyNumberFormat="1" applyFont="1"/>
    <xf numFmtId="0" fontId="13" fillId="0" borderId="0" xfId="0" applyFont="1" applyAlignment="1">
      <alignment horizontal="left"/>
    </xf>
    <xf numFmtId="0" fontId="13" fillId="0" borderId="1" xfId="0" applyFont="1" applyBorder="1"/>
    <xf numFmtId="0" fontId="13" fillId="0" borderId="1" xfId="0" applyFont="1" applyBorder="1" applyAlignment="1">
      <alignment horizontal="center"/>
    </xf>
    <xf numFmtId="49" fontId="13" fillId="0" borderId="1" xfId="0" applyNumberFormat="1" applyFont="1" applyBorder="1" applyAlignment="1">
      <alignment horizontal="left" wrapText="1"/>
    </xf>
    <xf numFmtId="0" fontId="4" fillId="0" borderId="0" xfId="0" applyFont="1" applyAlignment="1">
      <alignment wrapText="1"/>
    </xf>
    <xf numFmtId="0" fontId="7" fillId="0" borderId="2" xfId="0" applyFont="1" applyBorder="1"/>
    <xf numFmtId="0" fontId="3" fillId="0" borderId="0" xfId="4"/>
    <xf numFmtId="0" fontId="3" fillId="0" borderId="8" xfId="4" applyBorder="1"/>
    <xf numFmtId="0" fontId="3" fillId="0" borderId="2" xfId="4" applyBorder="1"/>
    <xf numFmtId="0" fontId="19" fillId="0" borderId="0" xfId="0" applyFont="1"/>
    <xf numFmtId="0" fontId="20" fillId="0" borderId="0" xfId="0" applyFont="1"/>
    <xf numFmtId="49" fontId="7" fillId="0" borderId="2" xfId="0" applyNumberFormat="1" applyFont="1" applyBorder="1" applyAlignment="1">
      <alignment horizontal="left"/>
    </xf>
    <xf numFmtId="49" fontId="7" fillId="0" borderId="2" xfId="2" applyNumberFormat="1" applyFont="1" applyBorder="1" applyAlignment="1">
      <alignment horizontal="left"/>
    </xf>
    <xf numFmtId="0" fontId="6" fillId="4" borderId="0" xfId="0" applyFont="1" applyFill="1"/>
    <xf numFmtId="0" fontId="4" fillId="4" borderId="0" xfId="0" applyFont="1" applyFill="1"/>
    <xf numFmtId="0" fontId="19" fillId="4" borderId="0" xfId="0" applyFont="1" applyFill="1"/>
    <xf numFmtId="0" fontId="21" fillId="0" borderId="9" xfId="0" applyFont="1" applyBorder="1" applyAlignment="1">
      <alignment horizontal="center"/>
    </xf>
    <xf numFmtId="0" fontId="0" fillId="30" borderId="0" xfId="0" applyFill="1"/>
    <xf numFmtId="0" fontId="13" fillId="30" borderId="0" xfId="0" applyFont="1" applyFill="1" applyAlignment="1">
      <alignment horizontal="center" vertical="center"/>
    </xf>
    <xf numFmtId="0" fontId="21" fillId="30" borderId="0" xfId="0" applyFont="1" applyFill="1" applyAlignment="1">
      <alignment horizontal="center"/>
    </xf>
    <xf numFmtId="0" fontId="7" fillId="30" borderId="0" xfId="0" applyFont="1" applyFill="1" applyAlignment="1">
      <alignment horizontal="center"/>
    </xf>
    <xf numFmtId="0" fontId="13" fillId="30" borderId="0" xfId="0" applyFont="1" applyFill="1" applyAlignment="1">
      <alignment vertical="center"/>
    </xf>
    <xf numFmtId="0" fontId="7" fillId="30" borderId="0" xfId="0" applyFont="1" applyFill="1"/>
    <xf numFmtId="0" fontId="3" fillId="30" borderId="0" xfId="0" applyFont="1" applyFill="1"/>
    <xf numFmtId="0" fontId="21" fillId="30" borderId="0" xfId="0" applyFont="1" applyFill="1"/>
    <xf numFmtId="0" fontId="14" fillId="30" borderId="0" xfId="0" applyFont="1" applyFill="1"/>
    <xf numFmtId="0" fontId="41" fillId="30" borderId="0" xfId="0" applyFont="1" applyFill="1"/>
    <xf numFmtId="0" fontId="42" fillId="30" borderId="0" xfId="0" applyFont="1" applyFill="1" applyAlignment="1">
      <alignment horizontal="center"/>
    </xf>
    <xf numFmtId="0" fontId="44" fillId="30" borderId="0" xfId="0" applyFont="1" applyFill="1"/>
    <xf numFmtId="0" fontId="13" fillId="30" borderId="0" xfId="0" applyFont="1" applyFill="1" applyAlignment="1">
      <alignment horizontal="center" vertical="center" wrapText="1"/>
    </xf>
    <xf numFmtId="0" fontId="7" fillId="0" borderId="2" xfId="0" applyFont="1" applyBorder="1" applyAlignment="1">
      <alignment horizontal="center"/>
    </xf>
    <xf numFmtId="0" fontId="13" fillId="3" borderId="17"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50" fillId="30" borderId="0" xfId="0" applyFont="1" applyFill="1"/>
    <xf numFmtId="0" fontId="7" fillId="35" borderId="2" xfId="0" applyFont="1" applyFill="1" applyBorder="1" applyAlignment="1">
      <alignment horizontal="center"/>
    </xf>
    <xf numFmtId="0" fontId="7" fillId="7" borderId="2" xfId="0" applyFont="1" applyFill="1" applyBorder="1" applyAlignment="1">
      <alignment horizontal="center"/>
    </xf>
    <xf numFmtId="0" fontId="7" fillId="29" borderId="2" xfId="0" applyFont="1" applyFill="1" applyBorder="1" applyAlignment="1">
      <alignment horizontal="center"/>
    </xf>
    <xf numFmtId="0" fontId="13" fillId="29" borderId="2" xfId="2" applyFont="1" applyFill="1" applyBorder="1" applyAlignment="1">
      <alignment horizontal="center"/>
    </xf>
    <xf numFmtId="0" fontId="7" fillId="62" borderId="2" xfId="0" applyFont="1" applyFill="1" applyBorder="1" applyAlignment="1">
      <alignment horizontal="center"/>
    </xf>
    <xf numFmtId="0" fontId="13" fillId="62" borderId="2" xfId="2" applyFont="1" applyFill="1" applyBorder="1" applyAlignment="1">
      <alignment horizontal="center"/>
    </xf>
    <xf numFmtId="0" fontId="7" fillId="6" borderId="2" xfId="0" applyFont="1" applyFill="1" applyBorder="1" applyAlignment="1">
      <alignment horizontal="center"/>
    </xf>
    <xf numFmtId="0" fontId="14" fillId="0" borderId="9" xfId="0" applyFont="1" applyBorder="1"/>
    <xf numFmtId="0" fontId="7" fillId="38" borderId="2" xfId="0" applyFont="1" applyFill="1" applyBorder="1" applyAlignment="1">
      <alignment horizontal="center"/>
    </xf>
    <xf numFmtId="0" fontId="48" fillId="34" borderId="2" xfId="0" applyFont="1" applyFill="1" applyBorder="1" applyAlignment="1">
      <alignment horizontal="center"/>
    </xf>
    <xf numFmtId="0" fontId="11" fillId="0" borderId="0" xfId="0" applyFont="1"/>
    <xf numFmtId="0" fontId="57" fillId="4" borderId="0" xfId="0" applyFont="1" applyFill="1"/>
    <xf numFmtId="49" fontId="7" fillId="4" borderId="32" xfId="0" applyNumberFormat="1" applyFont="1" applyFill="1" applyBorder="1" applyAlignment="1">
      <alignment horizontal="center"/>
    </xf>
    <xf numFmtId="49" fontId="7" fillId="0" borderId="32" xfId="0" applyNumberFormat="1" applyFont="1" applyBorder="1" applyAlignment="1">
      <alignment horizontal="center"/>
    </xf>
    <xf numFmtId="0" fontId="16" fillId="0" borderId="0" xfId="0" applyFont="1" applyAlignment="1">
      <alignment horizontal="center"/>
    </xf>
    <xf numFmtId="0" fontId="12" fillId="0" borderId="0" xfId="0" applyFont="1" applyAlignment="1">
      <alignment horizontal="center"/>
    </xf>
    <xf numFmtId="0" fontId="12" fillId="0" borderId="0" xfId="0" applyFont="1"/>
    <xf numFmtId="167" fontId="12" fillId="0" borderId="0" xfId="0" applyNumberFormat="1" applyFont="1" applyAlignment="1">
      <alignment horizontal="center"/>
    </xf>
    <xf numFmtId="0" fontId="48" fillId="34" borderId="5" xfId="0" applyFont="1" applyFill="1" applyBorder="1" applyAlignment="1">
      <alignment horizontal="center"/>
    </xf>
    <xf numFmtId="0" fontId="7" fillId="0" borderId="5" xfId="0" applyFont="1" applyBorder="1" applyAlignment="1">
      <alignment horizontal="center"/>
    </xf>
    <xf numFmtId="0" fontId="13" fillId="0" borderId="32" xfId="3" applyFont="1" applyBorder="1" applyAlignment="1">
      <alignment horizontal="center" wrapText="1"/>
    </xf>
    <xf numFmtId="0" fontId="13" fillId="0" borderId="32" xfId="4" applyFont="1" applyBorder="1" applyAlignment="1">
      <alignment horizontal="center" wrapText="1"/>
    </xf>
    <xf numFmtId="0" fontId="0" fillId="0" borderId="32" xfId="0" applyBorder="1"/>
    <xf numFmtId="0" fontId="60" fillId="4" borderId="0" xfId="0" applyFont="1" applyFill="1" applyAlignment="1">
      <alignment wrapText="1"/>
    </xf>
    <xf numFmtId="0" fontId="57" fillId="4" borderId="0" xfId="0" applyFont="1" applyFill="1" applyAlignment="1">
      <alignment wrapText="1"/>
    </xf>
    <xf numFmtId="0" fontId="57" fillId="0" borderId="0" xfId="0" applyFont="1" applyAlignment="1">
      <alignment wrapText="1"/>
    </xf>
    <xf numFmtId="0" fontId="57" fillId="0" borderId="0" xfId="0" applyFont="1"/>
    <xf numFmtId="0" fontId="14" fillId="4" borderId="0" xfId="0" applyFont="1" applyFill="1"/>
    <xf numFmtId="0" fontId="14" fillId="0" borderId="0" xfId="0" applyFont="1"/>
    <xf numFmtId="0" fontId="60" fillId="0" borderId="0" xfId="0" applyFont="1"/>
    <xf numFmtId="0" fontId="21" fillId="0" borderId="32" xfId="0" applyFont="1" applyBorder="1" applyAlignment="1">
      <alignment horizontal="center"/>
    </xf>
    <xf numFmtId="0" fontId="13" fillId="30" borderId="0" xfId="0" applyFont="1" applyFill="1" applyAlignment="1">
      <alignment vertical="center" wrapText="1"/>
    </xf>
    <xf numFmtId="0" fontId="7" fillId="0" borderId="32" xfId="0" applyFont="1" applyBorder="1" applyAlignment="1">
      <alignment horizontal="center"/>
    </xf>
    <xf numFmtId="2" fontId="7" fillId="0" borderId="32" xfId="0" applyNumberFormat="1" applyFont="1" applyBorder="1" applyAlignment="1">
      <alignment horizontal="center"/>
    </xf>
    <xf numFmtId="0" fontId="7" fillId="3" borderId="32" xfId="0" applyFont="1" applyFill="1" applyBorder="1" applyAlignment="1">
      <alignment horizontal="center"/>
    </xf>
    <xf numFmtId="164" fontId="7" fillId="3" borderId="32" xfId="0" applyNumberFormat="1" applyFont="1" applyFill="1" applyBorder="1" applyAlignment="1">
      <alignment horizontal="center"/>
    </xf>
    <xf numFmtId="0" fontId="7" fillId="3" borderId="32" xfId="0" applyFont="1" applyFill="1" applyBorder="1" applyAlignment="1">
      <alignment horizontal="left" wrapText="1"/>
    </xf>
    <xf numFmtId="2" fontId="7" fillId="3" borderId="32" xfId="0" applyNumberFormat="1" applyFont="1" applyFill="1" applyBorder="1" applyAlignment="1">
      <alignment horizontal="center"/>
    </xf>
    <xf numFmtId="2" fontId="7" fillId="3" borderId="32" xfId="1" applyNumberFormat="1" applyFont="1" applyFill="1" applyBorder="1" applyAlignment="1">
      <alignment horizontal="center"/>
    </xf>
    <xf numFmtId="2" fontId="7" fillId="0" borderId="32" xfId="1" applyNumberFormat="1" applyFont="1" applyFill="1" applyBorder="1" applyAlignment="1">
      <alignment horizontal="center"/>
    </xf>
    <xf numFmtId="0" fontId="7" fillId="0" borderId="32" xfId="0" applyFont="1" applyBorder="1" applyAlignment="1">
      <alignment horizontal="left"/>
    </xf>
    <xf numFmtId="0" fontId="3" fillId="22" borderId="32" xfId="0" applyFont="1" applyFill="1" applyBorder="1" applyAlignment="1">
      <alignment horizontal="center"/>
    </xf>
    <xf numFmtId="0" fontId="43" fillId="30" borderId="0" xfId="0" applyFont="1" applyFill="1" applyAlignment="1">
      <alignment horizontal="center"/>
    </xf>
    <xf numFmtId="0" fontId="21" fillId="0" borderId="0" xfId="0" applyFont="1" applyAlignment="1">
      <alignment horizontal="center"/>
    </xf>
    <xf numFmtId="0" fontId="3" fillId="30" borderId="0" xfId="4" applyFill="1"/>
    <xf numFmtId="0" fontId="13" fillId="30" borderId="0" xfId="0" applyFont="1" applyFill="1" applyAlignment="1">
      <alignment horizontal="center"/>
    </xf>
    <xf numFmtId="0" fontId="56" fillId="16" borderId="38" xfId="4" applyFont="1" applyFill="1" applyBorder="1"/>
    <xf numFmtId="0" fontId="14" fillId="0" borderId="40" xfId="0" applyFont="1" applyBorder="1"/>
    <xf numFmtId="0" fontId="3" fillId="4" borderId="32" xfId="4" applyFill="1" applyBorder="1"/>
    <xf numFmtId="0" fontId="21" fillId="0" borderId="9" xfId="0" applyFont="1" applyBorder="1"/>
    <xf numFmtId="0" fontId="64" fillId="30" borderId="0" xfId="0" applyFont="1" applyFill="1" applyAlignment="1">
      <alignment horizontal="center"/>
    </xf>
    <xf numFmtId="0" fontId="43" fillId="30" borderId="0" xfId="0" applyFont="1" applyFill="1"/>
    <xf numFmtId="0" fontId="65" fillId="30" borderId="0" xfId="0" applyFont="1" applyFill="1" applyAlignment="1">
      <alignment horizontal="center"/>
    </xf>
    <xf numFmtId="0" fontId="61" fillId="35" borderId="20" xfId="4" applyFont="1" applyFill="1" applyBorder="1" applyAlignment="1">
      <alignment horizontal="center"/>
    </xf>
    <xf numFmtId="0" fontId="61" fillId="35" borderId="37" xfId="4" applyFont="1" applyFill="1" applyBorder="1" applyAlignment="1">
      <alignment horizontal="center"/>
    </xf>
    <xf numFmtId="0" fontId="21" fillId="4" borderId="32" xfId="0" applyFont="1" applyFill="1" applyBorder="1" applyAlignment="1">
      <alignment horizontal="center"/>
    </xf>
    <xf numFmtId="0" fontId="61" fillId="35" borderId="15" xfId="4" applyFont="1" applyFill="1" applyBorder="1" applyAlignment="1">
      <alignment horizontal="center"/>
    </xf>
    <xf numFmtId="0" fontId="7" fillId="0" borderId="49" xfId="0" applyFont="1" applyBorder="1" applyAlignment="1">
      <alignment vertical="top"/>
    </xf>
    <xf numFmtId="0" fontId="7" fillId="30" borderId="0" xfId="0" applyFont="1" applyFill="1" applyAlignment="1">
      <alignment vertical="top"/>
    </xf>
    <xf numFmtId="0" fontId="7" fillId="0" borderId="49" xfId="0" applyFont="1" applyBorder="1" applyAlignment="1">
      <alignment horizontal="center" vertical="center"/>
    </xf>
    <xf numFmtId="0" fontId="61" fillId="30" borderId="0" xfId="4" applyFont="1" applyFill="1" applyAlignment="1">
      <alignment horizontal="center"/>
    </xf>
    <xf numFmtId="0" fontId="14" fillId="30" borderId="0" xfId="4" applyFont="1" applyFill="1"/>
    <xf numFmtId="0" fontId="3" fillId="30" borderId="0" xfId="4" applyFill="1" applyAlignment="1">
      <alignment vertical="center"/>
    </xf>
    <xf numFmtId="0" fontId="3" fillId="30" borderId="0" xfId="4" applyFill="1" applyAlignment="1">
      <alignment horizontal="center"/>
    </xf>
    <xf numFmtId="0" fontId="68" fillId="30" borderId="0" xfId="0" applyFont="1" applyFill="1"/>
    <xf numFmtId="0" fontId="68" fillId="0" borderId="0" xfId="0" applyFont="1"/>
    <xf numFmtId="0" fontId="13" fillId="0" borderId="0" xfId="0" applyFont="1" applyAlignment="1">
      <alignment horizontal="center"/>
    </xf>
    <xf numFmtId="0" fontId="13" fillId="0" borderId="0" xfId="0" applyFont="1" applyAlignment="1">
      <alignment vertical="center"/>
    </xf>
    <xf numFmtId="0" fontId="21" fillId="4" borderId="9" xfId="0" applyFont="1" applyFill="1" applyBorder="1" applyAlignment="1">
      <alignment horizontal="center"/>
    </xf>
    <xf numFmtId="0" fontId="64" fillId="30" borderId="49" xfId="0" applyFont="1" applyFill="1" applyBorder="1" applyAlignment="1">
      <alignment horizontal="center"/>
    </xf>
    <xf numFmtId="0" fontId="13" fillId="67" borderId="5" xfId="0" applyFont="1" applyFill="1" applyBorder="1" applyAlignment="1">
      <alignment horizontal="center"/>
    </xf>
    <xf numFmtId="0" fontId="13" fillId="67" borderId="2" xfId="0" applyFont="1" applyFill="1" applyBorder="1" applyAlignment="1">
      <alignment horizontal="center"/>
    </xf>
    <xf numFmtId="0" fontId="14" fillId="4" borderId="32" xfId="4" applyFont="1" applyFill="1" applyBorder="1" applyAlignment="1">
      <alignment vertical="top"/>
    </xf>
    <xf numFmtId="0" fontId="14" fillId="4" borderId="2" xfId="4" applyFont="1" applyFill="1" applyBorder="1"/>
    <xf numFmtId="0" fontId="14" fillId="4" borderId="47" xfId="4" applyFont="1" applyFill="1" applyBorder="1" applyAlignment="1">
      <alignment vertical="top"/>
    </xf>
    <xf numFmtId="0" fontId="21" fillId="0" borderId="2" xfId="0" applyFont="1" applyBorder="1" applyAlignment="1">
      <alignment horizontal="center"/>
    </xf>
    <xf numFmtId="0" fontId="21" fillId="0" borderId="45" xfId="0" applyFont="1" applyBorder="1" applyAlignment="1">
      <alignment horizontal="center"/>
    </xf>
    <xf numFmtId="1" fontId="7" fillId="0" borderId="32" xfId="2" applyNumberFormat="1" applyFont="1" applyBorder="1" applyAlignment="1">
      <alignment horizontal="center"/>
    </xf>
    <xf numFmtId="2" fontId="7" fillId="0" borderId="32" xfId="2" applyNumberFormat="1" applyFont="1" applyBorder="1" applyAlignment="1">
      <alignment horizontal="center"/>
    </xf>
    <xf numFmtId="0" fontId="7" fillId="0" borderId="32" xfId="0" applyFont="1" applyBorder="1"/>
    <xf numFmtId="0" fontId="64" fillId="30" borderId="0" xfId="0" applyFont="1" applyFill="1"/>
    <xf numFmtId="0" fontId="0" fillId="4" borderId="32" xfId="0" applyFill="1" applyBorder="1"/>
    <xf numFmtId="0" fontId="21" fillId="0" borderId="62" xfId="0" applyFont="1" applyBorder="1" applyAlignment="1">
      <alignment horizontal="center"/>
    </xf>
    <xf numFmtId="0" fontId="21" fillId="0" borderId="45" xfId="0" applyFont="1" applyBorder="1"/>
    <xf numFmtId="0" fontId="21" fillId="0" borderId="2" xfId="0" applyFont="1" applyBorder="1"/>
    <xf numFmtId="0" fontId="71" fillId="68" borderId="64" xfId="4" applyFont="1" applyFill="1" applyBorder="1" applyAlignment="1">
      <alignment vertical="center" wrapText="1"/>
    </xf>
    <xf numFmtId="0" fontId="69" fillId="0" borderId="64" xfId="4" applyFont="1" applyBorder="1" applyAlignment="1">
      <alignment vertical="center" wrapText="1"/>
    </xf>
    <xf numFmtId="0" fontId="69" fillId="0" borderId="35" xfId="4" applyFont="1" applyBorder="1" applyAlignment="1">
      <alignment vertical="center" wrapText="1"/>
    </xf>
    <xf numFmtId="0" fontId="71" fillId="68" borderId="35" xfId="4" applyFont="1" applyFill="1" applyBorder="1" applyAlignment="1">
      <alignment vertical="center" wrapText="1"/>
    </xf>
    <xf numFmtId="0" fontId="7" fillId="0" borderId="32" xfId="4" applyFont="1" applyBorder="1"/>
    <xf numFmtId="0" fontId="7" fillId="0" borderId="0" xfId="4" applyFont="1"/>
    <xf numFmtId="0" fontId="7" fillId="0" borderId="56" xfId="4" applyFont="1" applyBorder="1"/>
    <xf numFmtId="0" fontId="70" fillId="68" borderId="37" xfId="4" applyFont="1" applyFill="1" applyBorder="1" applyAlignment="1">
      <alignment vertical="center" wrapText="1"/>
    </xf>
    <xf numFmtId="0" fontId="72" fillId="0" borderId="37" xfId="4" applyFont="1" applyBorder="1" applyAlignment="1">
      <alignment vertical="center" wrapText="1"/>
    </xf>
    <xf numFmtId="0" fontId="71" fillId="68" borderId="38" xfId="4" applyFont="1" applyFill="1" applyBorder="1" applyAlignment="1">
      <alignment vertical="center" wrapText="1"/>
    </xf>
    <xf numFmtId="0" fontId="71" fillId="68" borderId="37" xfId="4" applyFont="1" applyFill="1" applyBorder="1" applyAlignment="1">
      <alignment vertical="center" wrapText="1"/>
    </xf>
    <xf numFmtId="0" fontId="67" fillId="30" borderId="0" xfId="0" applyFont="1" applyFill="1" applyAlignment="1">
      <alignment vertical="top" wrapText="1"/>
    </xf>
    <xf numFmtId="0" fontId="13" fillId="0" borderId="61" xfId="0" applyFont="1" applyBorder="1" applyAlignment="1">
      <alignment horizontal="center"/>
    </xf>
    <xf numFmtId="0" fontId="21" fillId="0" borderId="62" xfId="0" applyFont="1" applyBorder="1"/>
    <xf numFmtId="0" fontId="21" fillId="0" borderId="0" xfId="0" applyFont="1" applyAlignment="1">
      <alignment horizontal="left"/>
    </xf>
    <xf numFmtId="49" fontId="21" fillId="0" borderId="0" xfId="0" applyNumberFormat="1" applyFont="1" applyAlignment="1">
      <alignment horizontal="left"/>
    </xf>
    <xf numFmtId="49" fontId="21" fillId="0" borderId="0" xfId="2" applyNumberFormat="1" applyFont="1" applyAlignment="1">
      <alignment horizontal="left"/>
    </xf>
    <xf numFmtId="167" fontId="21" fillId="0" borderId="0" xfId="0" applyNumberFormat="1" applyFont="1" applyAlignment="1">
      <alignment horizontal="left"/>
    </xf>
    <xf numFmtId="2" fontId="21" fillId="0" borderId="0" xfId="1" applyNumberFormat="1" applyFont="1" applyFill="1" applyBorder="1" applyAlignment="1">
      <alignment horizontal="left"/>
    </xf>
    <xf numFmtId="0" fontId="21" fillId="0" borderId="0" xfId="0" applyFont="1"/>
    <xf numFmtId="0" fontId="43" fillId="30" borderId="0" xfId="4" applyFont="1" applyFill="1"/>
    <xf numFmtId="0" fontId="43" fillId="0" borderId="0" xfId="4" applyFont="1"/>
    <xf numFmtId="0" fontId="56" fillId="30" borderId="0" xfId="4" applyFont="1" applyFill="1"/>
    <xf numFmtId="0" fontId="61" fillId="30" borderId="0" xfId="4" applyFont="1" applyFill="1"/>
    <xf numFmtId="0" fontId="61" fillId="32" borderId="22" xfId="4" applyFont="1" applyFill="1" applyBorder="1"/>
    <xf numFmtId="0" fontId="3" fillId="0" borderId="33" xfId="4" applyBorder="1"/>
    <xf numFmtId="0" fontId="61" fillId="35" borderId="33" xfId="4" applyFont="1" applyFill="1" applyBorder="1"/>
    <xf numFmtId="0" fontId="14" fillId="0" borderId="65" xfId="0" applyFont="1" applyBorder="1"/>
    <xf numFmtId="0" fontId="60" fillId="0" borderId="0" xfId="0" applyFont="1" applyAlignment="1">
      <alignment wrapText="1"/>
    </xf>
    <xf numFmtId="0" fontId="21" fillId="0" borderId="32" xfId="0" applyFont="1" applyBorder="1"/>
    <xf numFmtId="0" fontId="7" fillId="0" borderId="50" xfId="0" applyFont="1" applyBorder="1" applyAlignment="1">
      <alignment horizontal="center"/>
    </xf>
    <xf numFmtId="2" fontId="7" fillId="0" borderId="32" xfId="1" applyNumberFormat="1" applyFont="1" applyBorder="1" applyAlignment="1">
      <alignment horizontal="center"/>
    </xf>
    <xf numFmtId="164" fontId="7" fillId="4" borderId="32" xfId="0" applyNumberFormat="1" applyFont="1" applyFill="1" applyBorder="1" applyAlignment="1">
      <alignment horizontal="center"/>
    </xf>
    <xf numFmtId="0" fontId="45" fillId="0" borderId="0" xfId="0" applyFont="1"/>
    <xf numFmtId="0" fontId="73" fillId="0" borderId="0" xfId="0" applyFont="1" applyAlignment="1">
      <alignment horizontal="right"/>
    </xf>
    <xf numFmtId="0" fontId="13" fillId="3" borderId="21" xfId="0" applyFont="1" applyFill="1" applyBorder="1" applyAlignment="1">
      <alignment vertical="center" wrapText="1"/>
    </xf>
    <xf numFmtId="0" fontId="13" fillId="3" borderId="4" xfId="0" applyFont="1" applyFill="1" applyBorder="1" applyAlignment="1">
      <alignment vertical="center" wrapText="1"/>
    </xf>
    <xf numFmtId="0" fontId="74" fillId="30" borderId="0" xfId="0" applyFont="1" applyFill="1" applyAlignment="1">
      <alignment horizontal="right"/>
    </xf>
    <xf numFmtId="0" fontId="74" fillId="30" borderId="0" xfId="0" applyFont="1" applyFill="1"/>
    <xf numFmtId="2" fontId="9" fillId="6" borderId="50" xfId="2" applyNumberFormat="1" applyFont="1" applyFill="1" applyBorder="1" applyAlignment="1">
      <alignment horizontal="center"/>
    </xf>
    <xf numFmtId="2" fontId="8" fillId="0" borderId="50" xfId="2" applyNumberFormat="1" applyFont="1" applyBorder="1" applyAlignment="1">
      <alignment horizontal="center"/>
    </xf>
    <xf numFmtId="2" fontId="8" fillId="3" borderId="50" xfId="2" applyNumberFormat="1" applyFont="1" applyFill="1" applyBorder="1" applyAlignment="1">
      <alignment wrapText="1"/>
    </xf>
    <xf numFmtId="0" fontId="13" fillId="33" borderId="50" xfId="2" applyFont="1" applyFill="1" applyBorder="1" applyAlignment="1">
      <alignment horizontal="center" vertical="center"/>
    </xf>
    <xf numFmtId="0" fontId="7" fillId="3" borderId="50" xfId="0" applyFont="1" applyFill="1" applyBorder="1" applyAlignment="1">
      <alignment horizontal="center"/>
    </xf>
    <xf numFmtId="0" fontId="7" fillId="33" borderId="50" xfId="0" applyFont="1" applyFill="1" applyBorder="1" applyAlignment="1">
      <alignment horizontal="center"/>
    </xf>
    <xf numFmtId="49" fontId="13" fillId="33" borderId="32" xfId="2" applyNumberFormat="1" applyFont="1" applyFill="1" applyBorder="1" applyAlignment="1">
      <alignment horizontal="left" wrapText="1"/>
    </xf>
    <xf numFmtId="49" fontId="7" fillId="0" borderId="32" xfId="0" applyNumberFormat="1" applyFont="1" applyBorder="1" applyAlignment="1">
      <alignment horizontal="left"/>
    </xf>
    <xf numFmtId="0" fontId="7" fillId="0" borderId="0" xfId="0" applyFont="1" applyAlignment="1">
      <alignment horizontal="left"/>
    </xf>
    <xf numFmtId="49" fontId="7" fillId="0" borderId="0" xfId="0" applyNumberFormat="1" applyFont="1" applyAlignment="1">
      <alignment horizontal="left"/>
    </xf>
    <xf numFmtId="49" fontId="7" fillId="0" borderId="0" xfId="2" applyNumberFormat="1" applyFont="1" applyAlignment="1">
      <alignment horizontal="left"/>
    </xf>
    <xf numFmtId="167" fontId="12" fillId="0" borderId="0" xfId="0" applyNumberFormat="1" applyFont="1" applyAlignment="1">
      <alignment horizontal="left"/>
    </xf>
    <xf numFmtId="2" fontId="7" fillId="0" borderId="0" xfId="1" applyNumberFormat="1" applyFont="1" applyBorder="1" applyAlignment="1">
      <alignment horizontal="left"/>
    </xf>
    <xf numFmtId="49" fontId="7" fillId="0" borderId="32" xfId="2" applyNumberFormat="1" applyFont="1" applyBorder="1" applyAlignment="1">
      <alignment horizontal="left"/>
    </xf>
    <xf numFmtId="167" fontId="12" fillId="0" borderId="32" xfId="0" applyNumberFormat="1" applyFont="1" applyBorder="1" applyAlignment="1">
      <alignment horizontal="left"/>
    </xf>
    <xf numFmtId="2" fontId="7" fillId="0" borderId="32" xfId="1" applyNumberFormat="1" applyFont="1" applyBorder="1" applyAlignment="1">
      <alignment horizontal="left"/>
    </xf>
    <xf numFmtId="0" fontId="7" fillId="21" borderId="32" xfId="0" applyFont="1" applyFill="1" applyBorder="1"/>
    <xf numFmtId="1" fontId="7" fillId="21" borderId="32" xfId="2" applyNumberFormat="1" applyFont="1" applyFill="1" applyBorder="1" applyAlignment="1">
      <alignment horizontal="center"/>
    </xf>
    <xf numFmtId="168" fontId="3" fillId="0" borderId="46" xfId="4" applyNumberFormat="1" applyBorder="1" applyAlignment="1">
      <alignment horizontal="center"/>
    </xf>
    <xf numFmtId="168" fontId="3" fillId="0" borderId="66" xfId="4" applyNumberFormat="1" applyBorder="1" applyAlignment="1">
      <alignment horizontal="center"/>
    </xf>
    <xf numFmtId="168" fontId="3" fillId="0" borderId="19" xfId="4" applyNumberFormat="1" applyBorder="1" applyAlignment="1">
      <alignment horizontal="center"/>
    </xf>
    <xf numFmtId="0" fontId="14" fillId="0" borderId="32" xfId="4" applyFont="1" applyBorder="1"/>
    <xf numFmtId="0" fontId="14" fillId="4" borderId="32" xfId="0" applyFont="1" applyFill="1" applyBorder="1"/>
    <xf numFmtId="0" fontId="61" fillId="4" borderId="32" xfId="4" applyFont="1" applyFill="1" applyBorder="1"/>
    <xf numFmtId="0" fontId="14" fillId="0" borderId="32" xfId="0" applyFont="1" applyBorder="1"/>
    <xf numFmtId="0" fontId="3" fillId="0" borderId="32" xfId="4" applyBorder="1"/>
    <xf numFmtId="0" fontId="61" fillId="32" borderId="32" xfId="4" applyFont="1" applyFill="1" applyBorder="1"/>
    <xf numFmtId="0" fontId="61" fillId="0" borderId="32" xfId="4" applyFont="1" applyBorder="1"/>
    <xf numFmtId="0" fontId="14" fillId="0" borderId="60" xfId="0" applyFont="1" applyBorder="1"/>
    <xf numFmtId="0" fontId="3" fillId="0" borderId="9" xfId="4" applyBorder="1"/>
    <xf numFmtId="0" fontId="3" fillId="4" borderId="9" xfId="4" applyFill="1" applyBorder="1"/>
    <xf numFmtId="0" fontId="3" fillId="4" borderId="39" xfId="4" applyFill="1" applyBorder="1"/>
    <xf numFmtId="0" fontId="14" fillId="0" borderId="71" xfId="0" applyFont="1" applyBorder="1"/>
    <xf numFmtId="0" fontId="3" fillId="4" borderId="61" xfId="4" applyFill="1" applyBorder="1"/>
    <xf numFmtId="0" fontId="61" fillId="4" borderId="61" xfId="4" applyFont="1" applyFill="1" applyBorder="1"/>
    <xf numFmtId="0" fontId="14" fillId="4" borderId="71" xfId="0" applyFont="1" applyFill="1" applyBorder="1"/>
    <xf numFmtId="0" fontId="3" fillId="4" borderId="10" xfId="4" applyFill="1" applyBorder="1"/>
    <xf numFmtId="0" fontId="3" fillId="4" borderId="62" xfId="4" applyFill="1" applyBorder="1"/>
    <xf numFmtId="0" fontId="3" fillId="0" borderId="62" xfId="4" applyBorder="1"/>
    <xf numFmtId="0" fontId="14" fillId="0" borderId="62" xfId="4" applyFont="1" applyBorder="1"/>
    <xf numFmtId="0" fontId="14" fillId="0" borderId="63" xfId="4" applyFont="1" applyBorder="1"/>
    <xf numFmtId="0" fontId="14" fillId="4" borderId="9" xfId="0" applyFont="1" applyFill="1" applyBorder="1"/>
    <xf numFmtId="0" fontId="14" fillId="0" borderId="9" xfId="4" applyFont="1" applyBorder="1"/>
    <xf numFmtId="0" fontId="14" fillId="0" borderId="71" xfId="4" applyFont="1" applyBorder="1"/>
    <xf numFmtId="0" fontId="3" fillId="4" borderId="71" xfId="4" applyFill="1" applyBorder="1"/>
    <xf numFmtId="0" fontId="14" fillId="0" borderId="61" xfId="4" applyFont="1" applyBorder="1"/>
    <xf numFmtId="0" fontId="3" fillId="4" borderId="63" xfId="4" applyFill="1" applyBorder="1"/>
    <xf numFmtId="0" fontId="14" fillId="0" borderId="10" xfId="0" applyFont="1" applyBorder="1"/>
    <xf numFmtId="0" fontId="14" fillId="4" borderId="62" xfId="0" applyFont="1" applyFill="1" applyBorder="1"/>
    <xf numFmtId="0" fontId="14" fillId="0" borderId="10" xfId="4" applyFont="1" applyBorder="1"/>
    <xf numFmtId="0" fontId="7" fillId="4" borderId="2" xfId="0" applyFont="1" applyFill="1" applyBorder="1" applyAlignment="1">
      <alignment horizontal="left"/>
    </xf>
    <xf numFmtId="0" fontId="13" fillId="33" borderId="50" xfId="0" applyFont="1" applyFill="1" applyBorder="1" applyAlignment="1">
      <alignment horizontal="center"/>
    </xf>
    <xf numFmtId="0" fontId="13" fillId="33" borderId="32" xfId="0" applyFont="1" applyFill="1" applyBorder="1" applyAlignment="1">
      <alignment horizontal="center"/>
    </xf>
    <xf numFmtId="0" fontId="13" fillId="33" borderId="32" xfId="2" applyFont="1" applyFill="1" applyBorder="1" applyAlignment="1">
      <alignment horizontal="center"/>
    </xf>
    <xf numFmtId="2" fontId="13" fillId="33" borderId="32" xfId="1" applyNumberFormat="1" applyFont="1" applyFill="1" applyBorder="1" applyAlignment="1">
      <alignment horizontal="center"/>
    </xf>
    <xf numFmtId="2" fontId="13" fillId="33" borderId="32" xfId="1" applyNumberFormat="1" applyFont="1" applyFill="1" applyBorder="1" applyAlignment="1">
      <alignment horizontal="center" wrapText="1"/>
    </xf>
    <xf numFmtId="49" fontId="13" fillId="33" borderId="32" xfId="2" applyNumberFormat="1" applyFont="1" applyFill="1" applyBorder="1" applyAlignment="1">
      <alignment horizontal="center"/>
    </xf>
    <xf numFmtId="0" fontId="7" fillId="33" borderId="32" xfId="0" applyFont="1" applyFill="1" applyBorder="1" applyAlignment="1">
      <alignment horizontal="center"/>
    </xf>
    <xf numFmtId="49" fontId="54" fillId="21" borderId="49" xfId="0" applyNumberFormat="1" applyFont="1" applyFill="1" applyBorder="1" applyAlignment="1">
      <alignment horizontal="center" vertical="center" wrapText="1"/>
    </xf>
    <xf numFmtId="164" fontId="7" fillId="0" borderId="32" xfId="0" applyNumberFormat="1" applyFont="1" applyBorder="1" applyAlignment="1">
      <alignment horizontal="center"/>
    </xf>
    <xf numFmtId="0" fontId="3" fillId="26" borderId="32" xfId="0" applyFont="1" applyFill="1" applyBorder="1" applyAlignment="1">
      <alignment horizontal="center"/>
    </xf>
    <xf numFmtId="0" fontId="3" fillId="27" borderId="32" xfId="0" applyFont="1" applyFill="1" applyBorder="1" applyAlignment="1">
      <alignment horizontal="center"/>
    </xf>
    <xf numFmtId="0" fontId="3" fillId="28" borderId="32" xfId="0" applyFont="1" applyFill="1" applyBorder="1" applyAlignment="1">
      <alignment horizontal="center"/>
    </xf>
    <xf numFmtId="49" fontId="7" fillId="3" borderId="32" xfId="0" applyNumberFormat="1" applyFont="1" applyFill="1" applyBorder="1" applyAlignment="1">
      <alignment horizontal="center"/>
    </xf>
    <xf numFmtId="0" fontId="0" fillId="10" borderId="32" xfId="0" applyFill="1" applyBorder="1"/>
    <xf numFmtId="0" fontId="3" fillId="10" borderId="32" xfId="0" applyFont="1" applyFill="1" applyBorder="1"/>
    <xf numFmtId="0" fontId="48" fillId="34" borderId="50" xfId="2" applyFont="1" applyFill="1" applyBorder="1" applyAlignment="1">
      <alignment horizontal="center"/>
    </xf>
    <xf numFmtId="0" fontId="13" fillId="5" borderId="50" xfId="2" applyFont="1" applyFill="1" applyBorder="1" applyAlignment="1">
      <alignment horizontal="center"/>
    </xf>
    <xf numFmtId="0" fontId="13" fillId="6" borderId="50" xfId="2" applyFont="1" applyFill="1" applyBorder="1" applyAlignment="1">
      <alignment horizontal="center"/>
    </xf>
    <xf numFmtId="0" fontId="7" fillId="0" borderId="50" xfId="2" applyFont="1" applyBorder="1" applyAlignment="1">
      <alignment horizontal="center"/>
    </xf>
    <xf numFmtId="0" fontId="7" fillId="6" borderId="32" xfId="0" applyFont="1" applyFill="1" applyBorder="1" applyAlignment="1">
      <alignment horizontal="center"/>
    </xf>
    <xf numFmtId="0" fontId="7" fillId="5" borderId="32" xfId="0" applyFont="1" applyFill="1" applyBorder="1" applyAlignment="1">
      <alignment horizontal="center"/>
    </xf>
    <xf numFmtId="0" fontId="7" fillId="34" borderId="32" xfId="0" applyFont="1" applyFill="1" applyBorder="1" applyAlignment="1">
      <alignment horizontal="center"/>
    </xf>
    <xf numFmtId="0" fontId="41" fillId="0" borderId="0" xfId="0" applyFont="1"/>
    <xf numFmtId="0" fontId="6" fillId="0" borderId="32" xfId="0" applyFont="1" applyBorder="1" applyAlignment="1">
      <alignment horizontal="center"/>
    </xf>
    <xf numFmtId="0" fontId="69" fillId="10" borderId="64" xfId="4" applyFont="1" applyFill="1" applyBorder="1" applyAlignment="1">
      <alignment vertical="center" wrapText="1"/>
    </xf>
    <xf numFmtId="0" fontId="69" fillId="10" borderId="35" xfId="4" applyFont="1" applyFill="1" applyBorder="1" applyAlignment="1">
      <alignment vertical="center" wrapText="1"/>
    </xf>
    <xf numFmtId="0" fontId="72" fillId="10" borderId="37" xfId="4" applyFont="1" applyFill="1" applyBorder="1" applyAlignment="1">
      <alignment vertical="center" wrapText="1"/>
    </xf>
    <xf numFmtId="0" fontId="69" fillId="4" borderId="64" xfId="4" applyFont="1" applyFill="1" applyBorder="1" applyAlignment="1">
      <alignment vertical="center" wrapText="1"/>
    </xf>
    <xf numFmtId="0" fontId="7" fillId="0" borderId="61" xfId="0" applyFont="1" applyBorder="1" applyAlignment="1">
      <alignment horizontal="left"/>
    </xf>
    <xf numFmtId="0" fontId="45" fillId="0" borderId="0" xfId="0" applyFont="1" applyAlignment="1">
      <alignment horizontal="left"/>
    </xf>
    <xf numFmtId="0" fontId="7" fillId="0" borderId="32" xfId="2" applyFont="1" applyBorder="1" applyAlignment="1">
      <alignment horizontal="center"/>
    </xf>
    <xf numFmtId="2" fontId="7" fillId="3" borderId="32" xfId="2" applyNumberFormat="1" applyFont="1" applyFill="1" applyBorder="1" applyAlignment="1">
      <alignment horizontal="center"/>
    </xf>
    <xf numFmtId="2" fontId="8" fillId="0" borderId="0" xfId="2" applyNumberFormat="1" applyFont="1" applyAlignment="1">
      <alignment horizontal="center"/>
    </xf>
    <xf numFmtId="0" fontId="3" fillId="3" borderId="32" xfId="0" applyFont="1" applyFill="1" applyBorder="1" applyAlignment="1">
      <alignment horizontal="center"/>
    </xf>
    <xf numFmtId="165" fontId="7" fillId="3" borderId="32" xfId="2" applyNumberFormat="1" applyFont="1" applyFill="1" applyBorder="1" applyAlignment="1">
      <alignment horizontal="center" vertical="center" wrapText="1"/>
    </xf>
    <xf numFmtId="1" fontId="7" fillId="3" borderId="32" xfId="2" applyNumberFormat="1" applyFont="1" applyFill="1" applyBorder="1" applyAlignment="1">
      <alignment horizontal="center"/>
    </xf>
    <xf numFmtId="49" fontId="7" fillId="21" borderId="32" xfId="0" applyNumberFormat="1" applyFont="1" applyFill="1" applyBorder="1" applyAlignment="1">
      <alignment horizontal="center"/>
    </xf>
    <xf numFmtId="0" fontId="7" fillId="0" borderId="32" xfId="0" applyFont="1" applyBorder="1" applyAlignment="1">
      <alignment horizontal="left" wrapText="1"/>
    </xf>
    <xf numFmtId="0" fontId="80" fillId="0" borderId="0" xfId="0" applyFont="1" applyAlignment="1">
      <alignment wrapText="1"/>
    </xf>
    <xf numFmtId="0" fontId="80" fillId="0" borderId="0" xfId="0" applyFont="1"/>
    <xf numFmtId="0" fontId="80" fillId="0" borderId="0" xfId="0" applyFont="1" applyAlignment="1">
      <alignment horizontal="left"/>
    </xf>
    <xf numFmtId="0" fontId="7" fillId="8" borderId="32" xfId="0" applyFont="1" applyFill="1" applyBorder="1" applyAlignment="1">
      <alignment horizontal="center"/>
    </xf>
    <xf numFmtId="0" fontId="13" fillId="8" borderId="50" xfId="2" applyFont="1" applyFill="1" applyBorder="1" applyAlignment="1">
      <alignment horizontal="center"/>
    </xf>
    <xf numFmtId="0" fontId="13" fillId="69" borderId="50" xfId="0" applyFont="1" applyFill="1" applyBorder="1" applyAlignment="1">
      <alignment horizontal="center"/>
    </xf>
    <xf numFmtId="0" fontId="13" fillId="69" borderId="32" xfId="0" applyFont="1" applyFill="1" applyBorder="1" applyAlignment="1">
      <alignment horizontal="center"/>
    </xf>
    <xf numFmtId="0" fontId="13" fillId="69" borderId="32" xfId="2" applyFont="1" applyFill="1" applyBorder="1" applyAlignment="1">
      <alignment horizontal="center"/>
    </xf>
    <xf numFmtId="2" fontId="13" fillId="69" borderId="32" xfId="1" applyNumberFormat="1" applyFont="1" applyFill="1" applyBorder="1" applyAlignment="1">
      <alignment horizontal="center"/>
    </xf>
    <xf numFmtId="2" fontId="13" fillId="69" borderId="32" xfId="1" applyNumberFormat="1" applyFont="1" applyFill="1" applyBorder="1" applyAlignment="1">
      <alignment horizontal="center" wrapText="1"/>
    </xf>
    <xf numFmtId="49" fontId="13" fillId="69" borderId="32" xfId="2" applyNumberFormat="1" applyFont="1" applyFill="1" applyBorder="1" applyAlignment="1">
      <alignment horizontal="center"/>
    </xf>
    <xf numFmtId="49" fontId="13" fillId="69" borderId="32" xfId="2" applyNumberFormat="1" applyFont="1" applyFill="1" applyBorder="1" applyAlignment="1">
      <alignment horizontal="left" wrapText="1"/>
    </xf>
    <xf numFmtId="0" fontId="7" fillId="69" borderId="50" xfId="0" applyFont="1" applyFill="1" applyBorder="1" applyAlignment="1">
      <alignment horizontal="center"/>
    </xf>
    <xf numFmtId="0" fontId="7" fillId="69" borderId="32" xfId="0" applyFont="1" applyFill="1" applyBorder="1" applyAlignment="1">
      <alignment horizontal="center"/>
    </xf>
    <xf numFmtId="49" fontId="54" fillId="0" borderId="49" xfId="0" applyNumberFormat="1" applyFont="1" applyBorder="1" applyAlignment="1">
      <alignment horizontal="center" vertical="center" wrapText="1"/>
    </xf>
    <xf numFmtId="0" fontId="82" fillId="0" borderId="0" xfId="0" applyFont="1" applyAlignment="1">
      <alignment vertical="center"/>
    </xf>
    <xf numFmtId="0" fontId="81" fillId="0" borderId="0" xfId="0" applyFont="1" applyAlignment="1">
      <alignment horizontal="left" vertical="center" indent="1"/>
    </xf>
    <xf numFmtId="0" fontId="81" fillId="0" borderId="0" xfId="0" applyFont="1" applyAlignment="1">
      <alignment vertical="center"/>
    </xf>
    <xf numFmtId="0" fontId="83" fillId="0" borderId="32" xfId="0" applyFont="1" applyBorder="1" applyAlignment="1">
      <alignment horizontal="center"/>
    </xf>
    <xf numFmtId="0" fontId="61" fillId="0" borderId="32" xfId="0" applyFont="1" applyBorder="1" applyAlignment="1">
      <alignment horizontal="center"/>
    </xf>
    <xf numFmtId="0" fontId="61" fillId="8" borderId="32" xfId="0" applyFont="1" applyFill="1" applyBorder="1" applyAlignment="1">
      <alignment horizontal="center"/>
    </xf>
    <xf numFmtId="0" fontId="0" fillId="69" borderId="32" xfId="0" applyFill="1" applyBorder="1"/>
    <xf numFmtId="0" fontId="7" fillId="30" borderId="0" xfId="0" applyFont="1" applyFill="1" applyAlignment="1">
      <alignment horizontal="center" vertical="top"/>
    </xf>
    <xf numFmtId="0" fontId="14" fillId="0" borderId="73" xfId="4" applyFont="1" applyBorder="1"/>
    <xf numFmtId="0" fontId="3" fillId="4" borderId="45" xfId="4" applyFill="1" applyBorder="1"/>
    <xf numFmtId="0" fontId="3" fillId="4" borderId="72" xfId="4" applyFill="1" applyBorder="1"/>
    <xf numFmtId="0" fontId="3" fillId="3" borderId="61" xfId="4" applyFill="1" applyBorder="1"/>
    <xf numFmtId="0" fontId="14" fillId="0" borderId="73" xfId="0" applyFont="1" applyBorder="1"/>
    <xf numFmtId="0" fontId="14" fillId="0" borderId="45" xfId="0" applyFont="1" applyBorder="1"/>
    <xf numFmtId="0" fontId="3" fillId="0" borderId="45" xfId="4" applyBorder="1"/>
    <xf numFmtId="0" fontId="14" fillId="4" borderId="72" xfId="4" applyFont="1" applyFill="1" applyBorder="1"/>
    <xf numFmtId="0" fontId="14" fillId="4" borderId="45" xfId="4" applyFont="1" applyFill="1" applyBorder="1"/>
    <xf numFmtId="0" fontId="7" fillId="0" borderId="61" xfId="0" applyFont="1" applyBorder="1" applyAlignment="1">
      <alignment horizontal="center"/>
    </xf>
    <xf numFmtId="0" fontId="7" fillId="0" borderId="63" xfId="0" applyFont="1" applyBorder="1" applyAlignment="1">
      <alignment horizontal="center"/>
    </xf>
    <xf numFmtId="0" fontId="3" fillId="0" borderId="0" xfId="0" applyFont="1"/>
    <xf numFmtId="0" fontId="8" fillId="0" borderId="0" xfId="0" applyFont="1"/>
    <xf numFmtId="0" fontId="58" fillId="0" borderId="32" xfId="0" applyFont="1" applyBorder="1" applyAlignment="1">
      <alignment horizontal="right"/>
    </xf>
    <xf numFmtId="0" fontId="12" fillId="0" borderId="32" xfId="0" applyFont="1" applyBorder="1"/>
    <xf numFmtId="0" fontId="59" fillId="0" borderId="32" xfId="0" applyFont="1" applyBorder="1" applyAlignment="1">
      <alignment horizontal="right"/>
    </xf>
    <xf numFmtId="0" fontId="13" fillId="0" borderId="50" xfId="0" applyFont="1" applyBorder="1" applyAlignment="1">
      <alignment horizontal="center"/>
    </xf>
    <xf numFmtId="0" fontId="13" fillId="0" borderId="32" xfId="0" applyFont="1" applyBorder="1" applyAlignment="1">
      <alignment horizontal="center"/>
    </xf>
    <xf numFmtId="0" fontId="48" fillId="34" borderId="32" xfId="2" applyFont="1" applyFill="1" applyBorder="1" applyAlignment="1">
      <alignment horizontal="center"/>
    </xf>
    <xf numFmtId="2" fontId="48" fillId="34" borderId="32" xfId="1" applyNumberFormat="1" applyFont="1" applyFill="1" applyBorder="1" applyAlignment="1">
      <alignment horizontal="center"/>
    </xf>
    <xf numFmtId="2" fontId="48" fillId="34" borderId="32" xfId="1" applyNumberFormat="1" applyFont="1" applyFill="1" applyBorder="1" applyAlignment="1">
      <alignment horizontal="center" wrapText="1"/>
    </xf>
    <xf numFmtId="49" fontId="48" fillId="34" borderId="32" xfId="2" applyNumberFormat="1" applyFont="1" applyFill="1" applyBorder="1" applyAlignment="1">
      <alignment horizontal="center"/>
    </xf>
    <xf numFmtId="49" fontId="48" fillId="34" borderId="32" xfId="2" applyNumberFormat="1" applyFont="1" applyFill="1" applyBorder="1" applyAlignment="1">
      <alignment horizontal="left" wrapText="1"/>
    </xf>
    <xf numFmtId="0" fontId="49" fillId="34" borderId="50" xfId="0" applyFont="1" applyFill="1" applyBorder="1" applyAlignment="1">
      <alignment horizontal="center"/>
    </xf>
    <xf numFmtId="0" fontId="49" fillId="34" borderId="32" xfId="0" applyFont="1" applyFill="1" applyBorder="1" applyAlignment="1">
      <alignment horizontal="center"/>
    </xf>
    <xf numFmtId="0" fontId="13" fillId="67" borderId="32" xfId="2" applyFont="1" applyFill="1" applyBorder="1" applyAlignment="1">
      <alignment horizontal="center"/>
    </xf>
    <xf numFmtId="2" fontId="13" fillId="67" borderId="32" xfId="1" applyNumberFormat="1" applyFont="1" applyFill="1" applyBorder="1" applyAlignment="1">
      <alignment horizontal="center"/>
    </xf>
    <xf numFmtId="2" fontId="13" fillId="67" borderId="32" xfId="1" applyNumberFormat="1" applyFont="1" applyFill="1" applyBorder="1" applyAlignment="1">
      <alignment horizontal="center" wrapText="1"/>
    </xf>
    <xf numFmtId="49" fontId="13" fillId="67" borderId="32" xfId="2" applyNumberFormat="1" applyFont="1" applyFill="1" applyBorder="1" applyAlignment="1">
      <alignment horizontal="center"/>
    </xf>
    <xf numFmtId="49" fontId="13" fillId="67" borderId="32" xfId="2" applyNumberFormat="1" applyFont="1" applyFill="1" applyBorder="1" applyAlignment="1">
      <alignment horizontal="left" wrapText="1"/>
    </xf>
    <xf numFmtId="0" fontId="7" fillId="67" borderId="50" xfId="0" applyFont="1" applyFill="1" applyBorder="1" applyAlignment="1">
      <alignment horizontal="center"/>
    </xf>
    <xf numFmtId="0" fontId="7" fillId="67" borderId="32" xfId="0" applyFont="1" applyFill="1" applyBorder="1" applyAlignment="1">
      <alignment horizontal="center"/>
    </xf>
    <xf numFmtId="0" fontId="45" fillId="15" borderId="50" xfId="0" applyFont="1" applyFill="1" applyBorder="1" applyAlignment="1">
      <alignment horizontal="center"/>
    </xf>
    <xf numFmtId="0" fontId="45" fillId="15" borderId="32" xfId="0" applyFont="1" applyFill="1" applyBorder="1" applyAlignment="1">
      <alignment horizontal="center"/>
    </xf>
    <xf numFmtId="0" fontId="13" fillId="15" borderId="32" xfId="2" applyFont="1" applyFill="1" applyBorder="1" applyAlignment="1">
      <alignment horizontal="center"/>
    </xf>
    <xf numFmtId="2" fontId="13" fillId="15" borderId="32" xfId="1" applyNumberFormat="1" applyFont="1" applyFill="1" applyBorder="1" applyAlignment="1">
      <alignment horizontal="center"/>
    </xf>
    <xf numFmtId="2" fontId="13" fillId="15" borderId="32" xfId="1" applyNumberFormat="1" applyFont="1" applyFill="1" applyBorder="1" applyAlignment="1">
      <alignment horizontal="center" wrapText="1"/>
    </xf>
    <xf numFmtId="49" fontId="13" fillId="15" borderId="32" xfId="2" applyNumberFormat="1" applyFont="1" applyFill="1" applyBorder="1" applyAlignment="1">
      <alignment horizontal="center"/>
    </xf>
    <xf numFmtId="49" fontId="13" fillId="15" borderId="32" xfId="2" applyNumberFormat="1" applyFont="1" applyFill="1" applyBorder="1" applyAlignment="1">
      <alignment horizontal="left" wrapText="1"/>
    </xf>
    <xf numFmtId="0" fontId="7" fillId="15" borderId="50" xfId="0" applyFont="1" applyFill="1" applyBorder="1" applyAlignment="1">
      <alignment horizontal="center"/>
    </xf>
    <xf numFmtId="0" fontId="7" fillId="15" borderId="32" xfId="0" applyFont="1" applyFill="1" applyBorder="1" applyAlignment="1">
      <alignment horizontal="center"/>
    </xf>
    <xf numFmtId="0" fontId="7" fillId="19" borderId="50" xfId="0" applyFont="1" applyFill="1" applyBorder="1" applyAlignment="1">
      <alignment horizontal="center"/>
    </xf>
    <xf numFmtId="0" fontId="7" fillId="19" borderId="32" xfId="0" applyFont="1" applyFill="1" applyBorder="1" applyAlignment="1">
      <alignment horizontal="center"/>
    </xf>
    <xf numFmtId="0" fontId="13" fillId="19" borderId="32" xfId="2" applyFont="1" applyFill="1" applyBorder="1" applyAlignment="1">
      <alignment horizontal="center"/>
    </xf>
    <xf numFmtId="2" fontId="13" fillId="19" borderId="32" xfId="1" applyNumberFormat="1" applyFont="1" applyFill="1" applyBorder="1" applyAlignment="1">
      <alignment horizontal="center"/>
    </xf>
    <xf numFmtId="2" fontId="13" fillId="19" borderId="32" xfId="1" applyNumberFormat="1" applyFont="1" applyFill="1" applyBorder="1" applyAlignment="1">
      <alignment horizontal="center" wrapText="1"/>
    </xf>
    <xf numFmtId="49" fontId="13" fillId="19" borderId="32" xfId="2" applyNumberFormat="1" applyFont="1" applyFill="1" applyBorder="1" applyAlignment="1">
      <alignment horizontal="center"/>
    </xf>
    <xf numFmtId="49" fontId="13" fillId="19" borderId="32" xfId="2" applyNumberFormat="1" applyFont="1" applyFill="1" applyBorder="1" applyAlignment="1">
      <alignment horizontal="left" wrapText="1"/>
    </xf>
    <xf numFmtId="2" fontId="7" fillId="0" borderId="32" xfId="5" applyNumberFormat="1" applyFont="1" applyBorder="1" applyAlignment="1">
      <alignment horizontal="center"/>
    </xf>
    <xf numFmtId="0" fontId="7" fillId="3" borderId="32" xfId="0" applyFont="1" applyFill="1" applyBorder="1"/>
    <xf numFmtId="2" fontId="7" fillId="0" borderId="32" xfId="6" applyNumberFormat="1" applyFont="1" applyBorder="1" applyAlignment="1">
      <alignment horizontal="center"/>
    </xf>
    <xf numFmtId="0" fontId="7" fillId="14" borderId="50" xfId="0" applyFont="1" applyFill="1" applyBorder="1" applyAlignment="1">
      <alignment horizontal="center"/>
    </xf>
    <xf numFmtId="0" fontId="7" fillId="14" borderId="32" xfId="0" applyFont="1" applyFill="1" applyBorder="1" applyAlignment="1">
      <alignment horizontal="center"/>
    </xf>
    <xf numFmtId="0" fontId="13" fillId="14" borderId="32" xfId="2" applyFont="1" applyFill="1" applyBorder="1" applyAlignment="1">
      <alignment horizontal="center"/>
    </xf>
    <xf numFmtId="2" fontId="13" fillId="14" borderId="32" xfId="1" applyNumberFormat="1" applyFont="1" applyFill="1" applyBorder="1" applyAlignment="1">
      <alignment horizontal="center"/>
    </xf>
    <xf numFmtId="2" fontId="13" fillId="14" borderId="32" xfId="1" applyNumberFormat="1" applyFont="1" applyFill="1" applyBorder="1" applyAlignment="1">
      <alignment horizontal="center" wrapText="1"/>
    </xf>
    <xf numFmtId="49" fontId="13" fillId="14" borderId="32" xfId="2" applyNumberFormat="1" applyFont="1" applyFill="1" applyBorder="1" applyAlignment="1">
      <alignment horizontal="center"/>
    </xf>
    <xf numFmtId="49" fontId="13" fillId="14" borderId="32" xfId="2" applyNumberFormat="1" applyFont="1" applyFill="1" applyBorder="1" applyAlignment="1">
      <alignment horizontal="left" wrapText="1"/>
    </xf>
    <xf numFmtId="0" fontId="7" fillId="13" borderId="50" xfId="0" applyFont="1" applyFill="1" applyBorder="1" applyAlignment="1">
      <alignment horizontal="center"/>
    </xf>
    <xf numFmtId="0" fontId="7" fillId="13" borderId="32" xfId="0" applyFont="1" applyFill="1" applyBorder="1" applyAlignment="1">
      <alignment horizontal="center"/>
    </xf>
    <xf numFmtId="0" fontId="13" fillId="13" borderId="32" xfId="2" applyFont="1" applyFill="1" applyBorder="1" applyAlignment="1">
      <alignment horizontal="center"/>
    </xf>
    <xf numFmtId="2" fontId="13" fillId="13" borderId="32" xfId="1" applyNumberFormat="1" applyFont="1" applyFill="1" applyBorder="1" applyAlignment="1">
      <alignment horizontal="center"/>
    </xf>
    <xf numFmtId="2" fontId="13" fillId="13" borderId="32" xfId="1" applyNumberFormat="1" applyFont="1" applyFill="1" applyBorder="1" applyAlignment="1">
      <alignment horizontal="center" wrapText="1"/>
    </xf>
    <xf numFmtId="49" fontId="13" fillId="13" borderId="32" xfId="2" applyNumberFormat="1" applyFont="1" applyFill="1" applyBorder="1" applyAlignment="1">
      <alignment horizontal="center"/>
    </xf>
    <xf numFmtId="49" fontId="13" fillId="13" borderId="32" xfId="2" applyNumberFormat="1" applyFont="1" applyFill="1" applyBorder="1" applyAlignment="1">
      <alignment horizontal="left" wrapText="1"/>
    </xf>
    <xf numFmtId="0" fontId="7" fillId="12" borderId="50" xfId="0" applyFont="1" applyFill="1" applyBorder="1" applyAlignment="1">
      <alignment horizontal="center"/>
    </xf>
    <xf numFmtId="0" fontId="7" fillId="12" borderId="32" xfId="0" applyFont="1" applyFill="1" applyBorder="1" applyAlignment="1">
      <alignment horizontal="center"/>
    </xf>
    <xf numFmtId="0" fontId="13" fillId="12" borderId="32" xfId="2" applyFont="1" applyFill="1" applyBorder="1" applyAlignment="1">
      <alignment horizontal="center" wrapText="1"/>
    </xf>
    <xf numFmtId="0" fontId="13" fillId="12" borderId="32" xfId="2" applyFont="1" applyFill="1" applyBorder="1" applyAlignment="1">
      <alignment horizontal="center"/>
    </xf>
    <xf numFmtId="2" fontId="13" fillId="12" borderId="32" xfId="1" applyNumberFormat="1" applyFont="1" applyFill="1" applyBorder="1" applyAlignment="1">
      <alignment horizontal="center"/>
    </xf>
    <xf numFmtId="2" fontId="13" fillId="12" borderId="32" xfId="1" applyNumberFormat="1" applyFont="1" applyFill="1" applyBorder="1" applyAlignment="1">
      <alignment horizontal="center" wrapText="1"/>
    </xf>
    <xf numFmtId="49" fontId="13" fillId="12" borderId="32" xfId="2" applyNumberFormat="1" applyFont="1" applyFill="1" applyBorder="1" applyAlignment="1">
      <alignment horizontal="center"/>
    </xf>
    <xf numFmtId="49" fontId="13" fillId="12" borderId="32" xfId="2" applyNumberFormat="1" applyFont="1" applyFill="1" applyBorder="1" applyAlignment="1">
      <alignment horizontal="left" wrapText="1"/>
    </xf>
    <xf numFmtId="49" fontId="7" fillId="0" borderId="32" xfId="2" applyNumberFormat="1" applyFont="1" applyBorder="1" applyAlignment="1">
      <alignment horizontal="center"/>
    </xf>
    <xf numFmtId="49" fontId="7" fillId="7" borderId="32" xfId="2" applyNumberFormat="1" applyFont="1" applyFill="1" applyBorder="1" applyAlignment="1">
      <alignment horizontal="center"/>
    </xf>
    <xf numFmtId="49" fontId="13" fillId="3" borderId="32" xfId="2" applyNumberFormat="1" applyFont="1" applyFill="1" applyBorder="1" applyAlignment="1">
      <alignment horizontal="left" wrapText="1"/>
    </xf>
    <xf numFmtId="49" fontId="7" fillId="0" borderId="32" xfId="2" applyNumberFormat="1" applyFont="1" applyBorder="1" applyAlignment="1">
      <alignment horizontal="left" wrapText="1"/>
    </xf>
    <xf numFmtId="0" fontId="7" fillId="10" borderId="50" xfId="0" applyFont="1" applyFill="1" applyBorder="1" applyAlignment="1">
      <alignment horizontal="center"/>
    </xf>
    <xf numFmtId="0" fontId="7" fillId="10" borderId="32" xfId="0" applyFont="1" applyFill="1" applyBorder="1" applyAlignment="1">
      <alignment horizontal="center"/>
    </xf>
    <xf numFmtId="0" fontId="13" fillId="10" borderId="32" xfId="2" applyFont="1" applyFill="1" applyBorder="1" applyAlignment="1">
      <alignment horizontal="center" wrapText="1"/>
    </xf>
    <xf numFmtId="0" fontId="13" fillId="10" borderId="32" xfId="2" applyFont="1" applyFill="1" applyBorder="1" applyAlignment="1">
      <alignment horizontal="center"/>
    </xf>
    <xf numFmtId="2" fontId="13" fillId="10" borderId="32" xfId="1" applyNumberFormat="1" applyFont="1" applyFill="1" applyBorder="1" applyAlignment="1">
      <alignment horizontal="center"/>
    </xf>
    <xf numFmtId="2" fontId="13" fillId="10" borderId="32" xfId="1" applyNumberFormat="1" applyFont="1" applyFill="1" applyBorder="1" applyAlignment="1">
      <alignment horizontal="center" wrapText="1"/>
    </xf>
    <xf numFmtId="49" fontId="13" fillId="10" borderId="32" xfId="2" applyNumberFormat="1" applyFont="1" applyFill="1" applyBorder="1" applyAlignment="1">
      <alignment horizontal="center"/>
    </xf>
    <xf numFmtId="49" fontId="13" fillId="10" borderId="32" xfId="2" applyNumberFormat="1" applyFont="1" applyFill="1" applyBorder="1" applyAlignment="1">
      <alignment horizontal="left" wrapText="1"/>
    </xf>
    <xf numFmtId="49" fontId="7" fillId="25" borderId="32" xfId="0" applyNumberFormat="1" applyFont="1" applyFill="1" applyBorder="1" applyAlignment="1">
      <alignment horizontal="center"/>
    </xf>
    <xf numFmtId="166" fontId="7" fillId="0" borderId="50" xfId="0" applyNumberFormat="1" applyFont="1" applyBorder="1" applyAlignment="1">
      <alignment horizontal="center"/>
    </xf>
    <xf numFmtId="166" fontId="7" fillId="0" borderId="32" xfId="0" applyNumberFormat="1" applyFont="1" applyBorder="1" applyAlignment="1">
      <alignment horizontal="center"/>
    </xf>
    <xf numFmtId="0" fontId="7" fillId="7" borderId="50" xfId="0" applyFont="1" applyFill="1" applyBorder="1" applyAlignment="1">
      <alignment horizontal="center"/>
    </xf>
    <xf numFmtId="0" fontId="7" fillId="7" borderId="32" xfId="0" applyFont="1" applyFill="1" applyBorder="1" applyAlignment="1">
      <alignment horizontal="center"/>
    </xf>
    <xf numFmtId="0" fontId="13" fillId="7" borderId="32" xfId="2" applyFont="1" applyFill="1" applyBorder="1" applyAlignment="1">
      <alignment horizontal="center"/>
    </xf>
    <xf numFmtId="2" fontId="13" fillId="7" borderId="32" xfId="1" applyNumberFormat="1" applyFont="1" applyFill="1" applyBorder="1" applyAlignment="1">
      <alignment horizontal="center"/>
    </xf>
    <xf numFmtId="2" fontId="13" fillId="7" borderId="32" xfId="1" applyNumberFormat="1" applyFont="1" applyFill="1" applyBorder="1" applyAlignment="1">
      <alignment horizontal="center" wrapText="1"/>
    </xf>
    <xf numFmtId="49" fontId="13" fillId="7" borderId="32" xfId="2" applyNumberFormat="1" applyFont="1" applyFill="1" applyBorder="1" applyAlignment="1">
      <alignment horizontal="center"/>
    </xf>
    <xf numFmtId="49" fontId="13" fillId="7" borderId="32" xfId="2" applyNumberFormat="1" applyFont="1" applyFill="1" applyBorder="1" applyAlignment="1">
      <alignment horizontal="left" wrapText="1"/>
    </xf>
    <xf numFmtId="0" fontId="7" fillId="8" borderId="50" xfId="0" applyFont="1" applyFill="1" applyBorder="1" applyAlignment="1">
      <alignment horizontal="center"/>
    </xf>
    <xf numFmtId="0" fontId="13" fillId="8" borderId="32" xfId="2" applyFont="1" applyFill="1" applyBorder="1" applyAlignment="1">
      <alignment horizontal="center" wrapText="1"/>
    </xf>
    <xf numFmtId="0" fontId="13" fillId="8" borderId="32" xfId="2" applyFont="1" applyFill="1" applyBorder="1" applyAlignment="1">
      <alignment horizontal="center"/>
    </xf>
    <xf numFmtId="2" fontId="13" fillId="8" borderId="32" xfId="1" applyNumberFormat="1" applyFont="1" applyFill="1" applyBorder="1" applyAlignment="1">
      <alignment horizontal="center"/>
    </xf>
    <xf numFmtId="2" fontId="13" fillId="8" borderId="32" xfId="1" applyNumberFormat="1" applyFont="1" applyFill="1" applyBorder="1" applyAlignment="1">
      <alignment horizontal="center" wrapText="1"/>
    </xf>
    <xf numFmtId="49" fontId="13" fillId="8" borderId="32" xfId="2" applyNumberFormat="1" applyFont="1" applyFill="1" applyBorder="1" applyAlignment="1">
      <alignment horizontal="center"/>
    </xf>
    <xf numFmtId="49" fontId="13" fillId="8" borderId="32" xfId="2" applyNumberFormat="1" applyFont="1" applyFill="1" applyBorder="1" applyAlignment="1">
      <alignment horizontal="left" wrapText="1"/>
    </xf>
    <xf numFmtId="0" fontId="7" fillId="17" borderId="50" xfId="0" applyFont="1" applyFill="1" applyBorder="1" applyAlignment="1">
      <alignment horizontal="center"/>
    </xf>
    <xf numFmtId="0" fontId="7" fillId="17" borderId="32" xfId="0" applyFont="1" applyFill="1" applyBorder="1" applyAlignment="1">
      <alignment horizontal="center"/>
    </xf>
    <xf numFmtId="0" fontId="13" fillId="17" borderId="32" xfId="2" applyFont="1" applyFill="1" applyBorder="1" applyAlignment="1">
      <alignment horizontal="center" wrapText="1"/>
    </xf>
    <xf numFmtId="0" fontId="13" fillId="17" borderId="32" xfId="2" applyFont="1" applyFill="1" applyBorder="1" applyAlignment="1">
      <alignment horizontal="center"/>
    </xf>
    <xf numFmtId="2" fontId="13" fillId="17" borderId="32" xfId="1" applyNumberFormat="1" applyFont="1" applyFill="1" applyBorder="1" applyAlignment="1">
      <alignment horizontal="center"/>
    </xf>
    <xf numFmtId="2" fontId="13" fillId="17" borderId="32" xfId="1" applyNumberFormat="1" applyFont="1" applyFill="1" applyBorder="1" applyAlignment="1">
      <alignment horizontal="center" wrapText="1"/>
    </xf>
    <xf numFmtId="49" fontId="13" fillId="17" borderId="32" xfId="2" applyNumberFormat="1" applyFont="1" applyFill="1" applyBorder="1" applyAlignment="1">
      <alignment horizontal="center"/>
    </xf>
    <xf numFmtId="49" fontId="13" fillId="17" borderId="32" xfId="2" applyNumberFormat="1" applyFont="1" applyFill="1" applyBorder="1" applyAlignment="1">
      <alignment horizontal="left" wrapText="1"/>
    </xf>
    <xf numFmtId="0" fontId="7" fillId="18" borderId="50" xfId="0" applyFont="1" applyFill="1" applyBorder="1" applyAlignment="1">
      <alignment horizontal="center"/>
    </xf>
    <xf numFmtId="0" fontId="7" fillId="18" borderId="32" xfId="0" applyFont="1" applyFill="1" applyBorder="1" applyAlignment="1">
      <alignment horizontal="center"/>
    </xf>
    <xf numFmtId="0" fontId="13" fillId="18" borderId="32" xfId="2" applyFont="1" applyFill="1" applyBorder="1" applyAlignment="1">
      <alignment horizontal="center" wrapText="1"/>
    </xf>
    <xf numFmtId="0" fontId="13" fillId="18" borderId="32" xfId="2" applyFont="1" applyFill="1" applyBorder="1" applyAlignment="1">
      <alignment horizontal="center"/>
    </xf>
    <xf numFmtId="2" fontId="13" fillId="18" borderId="32" xfId="1" applyNumberFormat="1" applyFont="1" applyFill="1" applyBorder="1" applyAlignment="1">
      <alignment horizontal="center"/>
    </xf>
    <xf numFmtId="2" fontId="13" fillId="18" borderId="32" xfId="1" applyNumberFormat="1" applyFont="1" applyFill="1" applyBorder="1" applyAlignment="1">
      <alignment horizontal="center" wrapText="1"/>
    </xf>
    <xf numFmtId="49" fontId="13" fillId="18" borderId="32" xfId="2" applyNumberFormat="1" applyFont="1" applyFill="1" applyBorder="1" applyAlignment="1">
      <alignment horizontal="center"/>
    </xf>
    <xf numFmtId="49" fontId="13" fillId="18" borderId="32" xfId="2" applyNumberFormat="1" applyFont="1" applyFill="1" applyBorder="1" applyAlignment="1">
      <alignment horizontal="left" wrapText="1"/>
    </xf>
    <xf numFmtId="0" fontId="7" fillId="22" borderId="50" xfId="0" applyFont="1" applyFill="1" applyBorder="1"/>
    <xf numFmtId="0" fontId="7" fillId="22" borderId="32" xfId="0" applyFont="1" applyFill="1" applyBorder="1"/>
    <xf numFmtId="0" fontId="13" fillId="22" borderId="32" xfId="2" applyFont="1" applyFill="1" applyBorder="1" applyAlignment="1">
      <alignment horizontal="center"/>
    </xf>
    <xf numFmtId="2" fontId="13" fillId="22" borderId="32" xfId="1" applyNumberFormat="1" applyFont="1" applyFill="1" applyBorder="1" applyAlignment="1">
      <alignment horizontal="center"/>
    </xf>
    <xf numFmtId="2" fontId="13" fillId="22" borderId="32" xfId="1" applyNumberFormat="1" applyFont="1" applyFill="1" applyBorder="1" applyAlignment="1">
      <alignment horizontal="center" wrapText="1"/>
    </xf>
    <xf numFmtId="49" fontId="13" fillId="22" borderId="32" xfId="2" applyNumberFormat="1" applyFont="1" applyFill="1" applyBorder="1" applyAlignment="1">
      <alignment horizontal="center"/>
    </xf>
    <xf numFmtId="49" fontId="13" fillId="22" borderId="32" xfId="2" applyNumberFormat="1" applyFont="1" applyFill="1" applyBorder="1" applyAlignment="1">
      <alignment horizontal="left" wrapText="1"/>
    </xf>
    <xf numFmtId="0" fontId="7" fillId="3" borderId="32" xfId="2" applyFont="1" applyFill="1" applyBorder="1" applyAlignment="1">
      <alignment horizontal="center"/>
    </xf>
    <xf numFmtId="2" fontId="7" fillId="3" borderId="32" xfId="2" applyNumberFormat="1" applyFont="1" applyFill="1" applyBorder="1" applyAlignment="1">
      <alignment horizontal="center" wrapText="1"/>
    </xf>
    <xf numFmtId="2" fontId="7" fillId="0" borderId="32" xfId="2" applyNumberFormat="1" applyFont="1" applyBorder="1" applyAlignment="1">
      <alignment horizontal="left" wrapText="1"/>
    </xf>
    <xf numFmtId="49" fontId="7" fillId="3" borderId="32" xfId="2" applyNumberFormat="1" applyFont="1" applyFill="1" applyBorder="1" applyAlignment="1">
      <alignment horizontal="left" wrapText="1"/>
    </xf>
    <xf numFmtId="2" fontId="7" fillId="0" borderId="32" xfId="2" applyNumberFormat="1" applyFont="1" applyBorder="1" applyAlignment="1">
      <alignment horizontal="left"/>
    </xf>
    <xf numFmtId="0" fontId="7" fillId="9" borderId="50" xfId="0" applyFont="1" applyFill="1" applyBorder="1"/>
    <xf numFmtId="0" fontId="7" fillId="9" borderId="32" xfId="0" applyFont="1" applyFill="1" applyBorder="1"/>
    <xf numFmtId="0" fontId="13" fillId="9" borderId="32" xfId="2" applyFont="1" applyFill="1" applyBorder="1" applyAlignment="1">
      <alignment horizontal="center"/>
    </xf>
    <xf numFmtId="2" fontId="13" fillId="9" borderId="32" xfId="1" applyNumberFormat="1" applyFont="1" applyFill="1" applyBorder="1" applyAlignment="1">
      <alignment horizontal="center"/>
    </xf>
    <xf numFmtId="2" fontId="13" fillId="9" borderId="32" xfId="1" applyNumberFormat="1" applyFont="1" applyFill="1" applyBorder="1" applyAlignment="1">
      <alignment horizontal="center" wrapText="1"/>
    </xf>
    <xf numFmtId="49" fontId="13" fillId="9" borderId="32" xfId="2" applyNumberFormat="1" applyFont="1" applyFill="1" applyBorder="1" applyAlignment="1">
      <alignment horizontal="center"/>
    </xf>
    <xf numFmtId="49" fontId="13" fillId="9" borderId="32" xfId="2" applyNumberFormat="1" applyFont="1" applyFill="1" applyBorder="1" applyAlignment="1">
      <alignment horizontal="left" wrapText="1"/>
    </xf>
    <xf numFmtId="0" fontId="7" fillId="0" borderId="32" xfId="0" applyFont="1" applyBorder="1" applyAlignment="1">
      <alignment wrapText="1"/>
    </xf>
    <xf numFmtId="0" fontId="7" fillId="61" borderId="50" xfId="0" applyFont="1" applyFill="1" applyBorder="1"/>
    <xf numFmtId="0" fontId="7" fillId="61" borderId="32" xfId="0" applyFont="1" applyFill="1" applyBorder="1"/>
    <xf numFmtId="0" fontId="13" fillId="61" borderId="49" xfId="2" applyFont="1" applyFill="1" applyBorder="1" applyAlignment="1">
      <alignment horizontal="center" wrapText="1"/>
    </xf>
    <xf numFmtId="0" fontId="13" fillId="61" borderId="32" xfId="2" applyFont="1" applyFill="1" applyBorder="1" applyAlignment="1">
      <alignment horizontal="center"/>
    </xf>
    <xf numFmtId="2" fontId="13" fillId="61" borderId="32" xfId="1" applyNumberFormat="1" applyFont="1" applyFill="1" applyBorder="1" applyAlignment="1">
      <alignment horizontal="center"/>
    </xf>
    <xf numFmtId="2" fontId="13" fillId="61" borderId="32" xfId="1" applyNumberFormat="1" applyFont="1" applyFill="1" applyBorder="1" applyAlignment="1">
      <alignment horizontal="center" wrapText="1"/>
    </xf>
    <xf numFmtId="49" fontId="13" fillId="61" borderId="32" xfId="2" applyNumberFormat="1" applyFont="1" applyFill="1" applyBorder="1" applyAlignment="1">
      <alignment horizontal="center"/>
    </xf>
    <xf numFmtId="49" fontId="13" fillId="61" borderId="32" xfId="2" applyNumberFormat="1" applyFont="1" applyFill="1" applyBorder="1" applyAlignment="1">
      <alignment horizontal="left" wrapText="1"/>
    </xf>
    <xf numFmtId="0" fontId="13" fillId="61" borderId="49" xfId="2" applyFont="1" applyFill="1" applyBorder="1" applyAlignment="1">
      <alignment horizontal="center"/>
    </xf>
    <xf numFmtId="0" fontId="7" fillId="3" borderId="32" xfId="0" applyFont="1" applyFill="1" applyBorder="1" applyAlignment="1">
      <alignment horizontal="left"/>
    </xf>
    <xf numFmtId="0" fontId="7" fillId="35" borderId="50" xfId="0" applyFont="1" applyFill="1" applyBorder="1" applyAlignment="1">
      <alignment horizontal="center"/>
    </xf>
    <xf numFmtId="0" fontId="7" fillId="35" borderId="32" xfId="0" applyFont="1" applyFill="1" applyBorder="1" applyAlignment="1">
      <alignment horizontal="center"/>
    </xf>
    <xf numFmtId="0" fontId="13" fillId="35" borderId="32" xfId="2" applyFont="1" applyFill="1" applyBorder="1" applyAlignment="1">
      <alignment horizontal="center"/>
    </xf>
    <xf numFmtId="2" fontId="13" fillId="35" borderId="32" xfId="1" applyNumberFormat="1" applyFont="1" applyFill="1" applyBorder="1" applyAlignment="1">
      <alignment horizontal="center"/>
    </xf>
    <xf numFmtId="2" fontId="13" fillId="35" borderId="32" xfId="1" applyNumberFormat="1" applyFont="1" applyFill="1" applyBorder="1" applyAlignment="1">
      <alignment horizontal="center" wrapText="1"/>
    </xf>
    <xf numFmtId="49" fontId="13" fillId="35" borderId="32" xfId="2" applyNumberFormat="1" applyFont="1" applyFill="1" applyBorder="1" applyAlignment="1">
      <alignment horizontal="center"/>
    </xf>
    <xf numFmtId="49" fontId="13" fillId="35" borderId="32" xfId="2" applyNumberFormat="1" applyFont="1" applyFill="1" applyBorder="1" applyAlignment="1">
      <alignment horizontal="left" wrapText="1"/>
    </xf>
    <xf numFmtId="49" fontId="7" fillId="0" borderId="32" xfId="2" quotePrefix="1" applyNumberFormat="1" applyFont="1" applyBorder="1" applyAlignment="1">
      <alignment horizontal="left" wrapText="1"/>
    </xf>
    <xf numFmtId="0" fontId="13" fillId="7" borderId="50" xfId="0" applyFont="1" applyFill="1" applyBorder="1" applyAlignment="1">
      <alignment horizontal="center"/>
    </xf>
    <xf numFmtId="0" fontId="7" fillId="4" borderId="50" xfId="0" applyFont="1" applyFill="1" applyBorder="1" applyAlignment="1">
      <alignment horizontal="center"/>
    </xf>
    <xf numFmtId="0" fontId="13" fillId="7" borderId="49" xfId="2" applyFont="1" applyFill="1" applyBorder="1" applyAlignment="1">
      <alignment horizontal="center" wrapText="1"/>
    </xf>
    <xf numFmtId="0" fontId="13" fillId="7" borderId="49" xfId="2" applyFont="1" applyFill="1" applyBorder="1" applyAlignment="1">
      <alignment horizontal="center"/>
    </xf>
    <xf numFmtId="0" fontId="13" fillId="7" borderId="51" xfId="2" applyFont="1" applyFill="1" applyBorder="1" applyAlignment="1">
      <alignment horizontal="center" wrapText="1"/>
    </xf>
    <xf numFmtId="0" fontId="13" fillId="7" borderId="51" xfId="2" applyFont="1" applyFill="1" applyBorder="1" applyAlignment="1">
      <alignment horizontal="center"/>
    </xf>
    <xf numFmtId="0" fontId="7" fillId="61" borderId="50" xfId="0" applyFont="1" applyFill="1" applyBorder="1" applyAlignment="1">
      <alignment horizontal="center"/>
    </xf>
    <xf numFmtId="0" fontId="13" fillId="33" borderId="49" xfId="2" applyFont="1" applyFill="1" applyBorder="1" applyAlignment="1">
      <alignment horizontal="center" wrapText="1"/>
    </xf>
    <xf numFmtId="0" fontId="13" fillId="33" borderId="49" xfId="2" applyFont="1" applyFill="1" applyBorder="1" applyAlignment="1">
      <alignment horizontal="center"/>
    </xf>
    <xf numFmtId="0" fontId="3" fillId="21" borderId="32" xfId="0" applyFont="1" applyFill="1" applyBorder="1" applyAlignment="1">
      <alignment horizontal="center"/>
    </xf>
    <xf numFmtId="0" fontId="7" fillId="11" borderId="50" xfId="0" applyFont="1" applyFill="1" applyBorder="1" applyAlignment="1">
      <alignment horizontal="center"/>
    </xf>
    <xf numFmtId="0" fontId="7" fillId="11" borderId="32" xfId="0" applyFont="1" applyFill="1" applyBorder="1" applyAlignment="1">
      <alignment horizontal="center"/>
    </xf>
    <xf numFmtId="0" fontId="13" fillId="11" borderId="32" xfId="2" applyFont="1" applyFill="1" applyBorder="1" applyAlignment="1">
      <alignment horizontal="center"/>
    </xf>
    <xf numFmtId="2" fontId="13" fillId="11" borderId="32" xfId="1" applyNumberFormat="1" applyFont="1" applyFill="1" applyBorder="1" applyAlignment="1">
      <alignment horizontal="center"/>
    </xf>
    <xf numFmtId="2" fontId="13" fillId="11" borderId="32" xfId="1" applyNumberFormat="1" applyFont="1" applyFill="1" applyBorder="1" applyAlignment="1">
      <alignment horizontal="center" wrapText="1"/>
    </xf>
    <xf numFmtId="49" fontId="13" fillId="11" borderId="32" xfId="2" applyNumberFormat="1" applyFont="1" applyFill="1" applyBorder="1" applyAlignment="1">
      <alignment horizontal="center"/>
    </xf>
    <xf numFmtId="49" fontId="13" fillId="11" borderId="32" xfId="2" applyNumberFormat="1" applyFont="1" applyFill="1" applyBorder="1" applyAlignment="1">
      <alignment horizontal="left" wrapText="1"/>
    </xf>
    <xf numFmtId="8" fontId="7" fillId="0" borderId="32" xfId="2" applyNumberFormat="1" applyFont="1" applyBorder="1" applyAlignment="1">
      <alignment horizontal="center"/>
    </xf>
    <xf numFmtId="0" fontId="7" fillId="65" borderId="50" xfId="0" applyFont="1" applyFill="1" applyBorder="1" applyAlignment="1">
      <alignment horizontal="center"/>
    </xf>
    <xf numFmtId="0" fontId="13" fillId="65" borderId="49" xfId="2" applyFont="1" applyFill="1" applyBorder="1" applyAlignment="1">
      <alignment horizontal="center" wrapText="1"/>
    </xf>
    <xf numFmtId="0" fontId="13" fillId="65" borderId="32" xfId="2" applyFont="1" applyFill="1" applyBorder="1" applyAlignment="1">
      <alignment horizontal="center"/>
    </xf>
    <xf numFmtId="2" fontId="13" fillId="65" borderId="32" xfId="1" applyNumberFormat="1" applyFont="1" applyFill="1" applyBorder="1" applyAlignment="1">
      <alignment horizontal="center"/>
    </xf>
    <xf numFmtId="2" fontId="13" fillId="65" borderId="32" xfId="1" applyNumberFormat="1" applyFont="1" applyFill="1" applyBorder="1" applyAlignment="1">
      <alignment horizontal="center" wrapText="1"/>
    </xf>
    <xf numFmtId="49" fontId="13" fillId="65" borderId="32" xfId="2" applyNumberFormat="1" applyFont="1" applyFill="1" applyBorder="1" applyAlignment="1">
      <alignment horizontal="center"/>
    </xf>
    <xf numFmtId="49" fontId="13" fillId="65" borderId="32" xfId="2" applyNumberFormat="1" applyFont="1" applyFill="1" applyBorder="1" applyAlignment="1">
      <alignment horizontal="left" wrapText="1"/>
    </xf>
    <xf numFmtId="0" fontId="13" fillId="65" borderId="49" xfId="2" applyFont="1" applyFill="1" applyBorder="1" applyAlignment="1">
      <alignment horizontal="center"/>
    </xf>
    <xf numFmtId="49" fontId="7" fillId="0" borderId="32" xfId="2" applyNumberFormat="1" applyFont="1" applyBorder="1" applyAlignment="1">
      <alignment horizontal="center" vertical="center"/>
    </xf>
    <xf numFmtId="49" fontId="7" fillId="3" borderId="32" xfId="2" applyNumberFormat="1" applyFont="1" applyFill="1" applyBorder="1" applyAlignment="1">
      <alignment horizontal="left"/>
    </xf>
    <xf numFmtId="0" fontId="7" fillId="62" borderId="50" xfId="0" applyFont="1" applyFill="1" applyBorder="1" applyAlignment="1">
      <alignment horizontal="center"/>
    </xf>
    <xf numFmtId="0" fontId="13" fillId="62" borderId="32" xfId="0" applyFont="1" applyFill="1" applyBorder="1" applyAlignment="1">
      <alignment horizontal="center"/>
    </xf>
    <xf numFmtId="49" fontId="13" fillId="62" borderId="32" xfId="0" applyNumberFormat="1" applyFont="1" applyFill="1" applyBorder="1" applyAlignment="1">
      <alignment horizontal="center"/>
    </xf>
    <xf numFmtId="2" fontId="13" fillId="62" borderId="32" xfId="1" applyNumberFormat="1" applyFont="1" applyFill="1" applyBorder="1" applyAlignment="1">
      <alignment horizontal="center"/>
    </xf>
    <xf numFmtId="2" fontId="7" fillId="62" borderId="32" xfId="1" applyNumberFormat="1" applyFont="1" applyFill="1" applyBorder="1" applyAlignment="1">
      <alignment horizontal="center"/>
    </xf>
    <xf numFmtId="0" fontId="7" fillId="62" borderId="32" xfId="0" applyFont="1" applyFill="1" applyBorder="1" applyAlignment="1">
      <alignment horizontal="center"/>
    </xf>
    <xf numFmtId="164" fontId="7" fillId="62" borderId="32" xfId="0" applyNumberFormat="1" applyFont="1" applyFill="1" applyBorder="1" applyAlignment="1">
      <alignment horizontal="center"/>
    </xf>
    <xf numFmtId="0" fontId="7" fillId="62" borderId="32" xfId="0" applyFont="1" applyFill="1" applyBorder="1" applyAlignment="1">
      <alignment horizontal="left"/>
    </xf>
    <xf numFmtId="0" fontId="13" fillId="62" borderId="32" xfId="2" applyFont="1" applyFill="1" applyBorder="1" applyAlignment="1">
      <alignment horizontal="center"/>
    </xf>
    <xf numFmtId="49" fontId="7" fillId="35" borderId="32" xfId="0" applyNumberFormat="1" applyFont="1" applyFill="1" applyBorder="1" applyAlignment="1">
      <alignment horizontal="center"/>
    </xf>
    <xf numFmtId="2" fontId="7" fillId="4" borderId="32" xfId="1" applyNumberFormat="1" applyFont="1" applyFill="1" applyBorder="1" applyAlignment="1">
      <alignment horizontal="center"/>
    </xf>
    <xf numFmtId="0" fontId="7" fillId="29" borderId="50" xfId="0" applyFont="1" applyFill="1" applyBorder="1" applyAlignment="1">
      <alignment horizontal="center"/>
    </xf>
    <xf numFmtId="0" fontId="7" fillId="29" borderId="32" xfId="0" applyFont="1" applyFill="1" applyBorder="1" applyAlignment="1">
      <alignment horizontal="center"/>
    </xf>
    <xf numFmtId="49" fontId="13" fillId="29" borderId="32" xfId="0" applyNumberFormat="1" applyFont="1" applyFill="1" applyBorder="1" applyAlignment="1">
      <alignment horizontal="center"/>
    </xf>
    <xf numFmtId="2" fontId="13" fillId="29" borderId="32" xfId="1" applyNumberFormat="1" applyFont="1" applyFill="1" applyBorder="1" applyAlignment="1">
      <alignment horizontal="center"/>
    </xf>
    <xf numFmtId="2" fontId="7" fillId="29" borderId="32" xfId="1" applyNumberFormat="1" applyFont="1" applyFill="1" applyBorder="1" applyAlignment="1">
      <alignment horizontal="center"/>
    </xf>
    <xf numFmtId="164" fontId="7" fillId="29" borderId="32" xfId="0" applyNumberFormat="1" applyFont="1" applyFill="1" applyBorder="1" applyAlignment="1">
      <alignment horizontal="center"/>
    </xf>
    <xf numFmtId="0" fontId="7" fillId="29" borderId="32" xfId="0" applyFont="1" applyFill="1" applyBorder="1" applyAlignment="1">
      <alignment horizontal="left"/>
    </xf>
    <xf numFmtId="0" fontId="13" fillId="29" borderId="32" xfId="2" applyFont="1" applyFill="1" applyBorder="1" applyAlignment="1">
      <alignment horizontal="center"/>
    </xf>
    <xf numFmtId="0" fontId="7" fillId="6" borderId="50" xfId="0" applyFont="1" applyFill="1" applyBorder="1" applyAlignment="1">
      <alignment horizontal="center"/>
    </xf>
    <xf numFmtId="0" fontId="13" fillId="6" borderId="32" xfId="2" applyFont="1" applyFill="1" applyBorder="1" applyAlignment="1">
      <alignment horizontal="center"/>
    </xf>
    <xf numFmtId="49" fontId="13" fillId="6" borderId="32" xfId="0" applyNumberFormat="1" applyFont="1" applyFill="1" applyBorder="1" applyAlignment="1">
      <alignment horizontal="center"/>
    </xf>
    <xf numFmtId="2" fontId="7" fillId="6" borderId="32" xfId="1" applyNumberFormat="1" applyFont="1" applyFill="1" applyBorder="1" applyAlignment="1">
      <alignment horizontal="center"/>
    </xf>
    <xf numFmtId="164" fontId="7" fillId="6" borderId="32" xfId="0" applyNumberFormat="1" applyFont="1" applyFill="1" applyBorder="1" applyAlignment="1">
      <alignment horizontal="center"/>
    </xf>
    <xf numFmtId="0" fontId="7" fillId="6" borderId="32" xfId="0" applyFont="1" applyFill="1" applyBorder="1" applyAlignment="1">
      <alignment horizontal="left"/>
    </xf>
    <xf numFmtId="0" fontId="7" fillId="38" borderId="50" xfId="0" applyFont="1" applyFill="1" applyBorder="1" applyAlignment="1">
      <alignment horizontal="center"/>
    </xf>
    <xf numFmtId="0" fontId="13" fillId="38" borderId="32" xfId="0" applyFont="1" applyFill="1" applyBorder="1" applyAlignment="1">
      <alignment horizontal="center"/>
    </xf>
    <xf numFmtId="0" fontId="13" fillId="38" borderId="32" xfId="2" applyFont="1" applyFill="1" applyBorder="1" applyAlignment="1">
      <alignment horizontal="center"/>
    </xf>
    <xf numFmtId="2" fontId="13" fillId="38" borderId="32" xfId="1" applyNumberFormat="1" applyFont="1" applyFill="1" applyBorder="1" applyAlignment="1">
      <alignment horizontal="center"/>
    </xf>
    <xf numFmtId="2" fontId="7" fillId="38" borderId="32" xfId="1" applyNumberFormat="1" applyFont="1" applyFill="1" applyBorder="1" applyAlignment="1">
      <alignment horizontal="center"/>
    </xf>
    <xf numFmtId="49" fontId="13" fillId="38" borderId="32" xfId="2" applyNumberFormat="1" applyFont="1" applyFill="1" applyBorder="1" applyAlignment="1">
      <alignment horizontal="center"/>
    </xf>
    <xf numFmtId="164" fontId="7" fillId="38" borderId="32" xfId="0" applyNumberFormat="1" applyFont="1" applyFill="1" applyBorder="1" applyAlignment="1">
      <alignment horizontal="center"/>
    </xf>
    <xf numFmtId="0" fontId="7" fillId="38" borderId="32" xfId="0" applyFont="1" applyFill="1" applyBorder="1" applyAlignment="1">
      <alignment horizontal="left"/>
    </xf>
    <xf numFmtId="0" fontId="7" fillId="38" borderId="32" xfId="0" applyFont="1" applyFill="1" applyBorder="1" applyAlignment="1">
      <alignment horizontal="center"/>
    </xf>
    <xf numFmtId="0" fontId="13" fillId="38" borderId="49" xfId="2" applyFont="1" applyFill="1" applyBorder="1" applyAlignment="1">
      <alignment horizontal="center"/>
    </xf>
    <xf numFmtId="0" fontId="7" fillId="5" borderId="50" xfId="0" applyFont="1" applyFill="1" applyBorder="1" applyAlignment="1">
      <alignment horizontal="center"/>
    </xf>
    <xf numFmtId="0" fontId="13" fillId="5" borderId="32" xfId="2" applyFont="1" applyFill="1" applyBorder="1" applyAlignment="1">
      <alignment horizontal="center"/>
    </xf>
    <xf numFmtId="2" fontId="13" fillId="5" borderId="32" xfId="1" applyNumberFormat="1" applyFont="1" applyFill="1" applyBorder="1" applyAlignment="1">
      <alignment horizontal="center"/>
    </xf>
    <xf numFmtId="49" fontId="13" fillId="5" borderId="32" xfId="2" applyNumberFormat="1" applyFont="1" applyFill="1" applyBorder="1" applyAlignment="1">
      <alignment horizontal="center"/>
    </xf>
    <xf numFmtId="49" fontId="13" fillId="5" borderId="32" xfId="2" applyNumberFormat="1" applyFont="1" applyFill="1" applyBorder="1" applyAlignment="1">
      <alignment horizontal="left" wrapText="1"/>
    </xf>
    <xf numFmtId="49" fontId="13" fillId="5" borderId="32" xfId="2" applyNumberFormat="1" applyFont="1" applyFill="1" applyBorder="1" applyAlignment="1">
      <alignment horizontal="center" wrapText="1"/>
    </xf>
    <xf numFmtId="0" fontId="10" fillId="5" borderId="32" xfId="2" applyFont="1" applyFill="1" applyBorder="1"/>
    <xf numFmtId="0" fontId="7" fillId="3" borderId="45" xfId="0" applyFont="1" applyFill="1" applyBorder="1" applyAlignment="1">
      <alignment horizontal="left" wrapText="1"/>
    </xf>
    <xf numFmtId="49" fontId="7" fillId="0" borderId="49" xfId="0" applyNumberFormat="1" applyFont="1" applyBorder="1" applyAlignment="1">
      <alignment horizontal="center"/>
    </xf>
    <xf numFmtId="0" fontId="7" fillId="0" borderId="45" xfId="0" applyFont="1" applyBorder="1" applyAlignment="1">
      <alignment horizontal="left" wrapText="1"/>
    </xf>
    <xf numFmtId="164" fontId="7" fillId="5" borderId="32" xfId="0" applyNumberFormat="1" applyFont="1" applyFill="1" applyBorder="1" applyAlignment="1">
      <alignment horizontal="center"/>
    </xf>
    <xf numFmtId="49" fontId="13" fillId="29" borderId="32" xfId="2" applyNumberFormat="1" applyFont="1" applyFill="1" applyBorder="1" applyAlignment="1">
      <alignment horizontal="center"/>
    </xf>
    <xf numFmtId="49" fontId="13" fillId="29" borderId="32" xfId="2" applyNumberFormat="1" applyFont="1" applyFill="1" applyBorder="1" applyAlignment="1">
      <alignment horizontal="left" wrapText="1"/>
    </xf>
    <xf numFmtId="49" fontId="13" fillId="29" borderId="32" xfId="2" applyNumberFormat="1" applyFont="1" applyFill="1" applyBorder="1" applyAlignment="1">
      <alignment horizontal="center" wrapText="1"/>
    </xf>
    <xf numFmtId="0" fontId="10" fillId="29" borderId="32" xfId="2" applyFont="1" applyFill="1" applyBorder="1"/>
    <xf numFmtId="0" fontId="7" fillId="9" borderId="50" xfId="0" applyFont="1" applyFill="1" applyBorder="1" applyAlignment="1">
      <alignment horizontal="center"/>
    </xf>
    <xf numFmtId="0" fontId="7" fillId="9" borderId="32" xfId="0" applyFont="1" applyFill="1" applyBorder="1" applyAlignment="1">
      <alignment horizontal="center"/>
    </xf>
    <xf numFmtId="49" fontId="13" fillId="9" borderId="32" xfId="2" applyNumberFormat="1" applyFont="1" applyFill="1" applyBorder="1" applyAlignment="1">
      <alignment horizontal="center" wrapText="1"/>
    </xf>
    <xf numFmtId="0" fontId="10" fillId="9" borderId="32" xfId="2" applyFont="1" applyFill="1" applyBorder="1"/>
    <xf numFmtId="0" fontId="3" fillId="63" borderId="32" xfId="0" applyFont="1" applyFill="1" applyBorder="1" applyAlignment="1">
      <alignment horizontal="center"/>
    </xf>
    <xf numFmtId="2" fontId="13" fillId="6" borderId="32" xfId="1" applyNumberFormat="1" applyFont="1" applyFill="1" applyBorder="1" applyAlignment="1">
      <alignment horizontal="center"/>
    </xf>
    <xf numFmtId="49" fontId="13" fillId="6" borderId="32" xfId="2" applyNumberFormat="1" applyFont="1" applyFill="1" applyBorder="1" applyAlignment="1">
      <alignment horizontal="center"/>
    </xf>
    <xf numFmtId="49" fontId="13" fillId="6" borderId="32" xfId="2" applyNumberFormat="1" applyFont="1" applyFill="1" applyBorder="1" applyAlignment="1">
      <alignment horizontal="left" wrapText="1"/>
    </xf>
    <xf numFmtId="2" fontId="9" fillId="6" borderId="32" xfId="2" applyNumberFormat="1" applyFont="1" applyFill="1" applyBorder="1" applyAlignment="1">
      <alignment horizontal="center"/>
    </xf>
    <xf numFmtId="49" fontId="13" fillId="6" borderId="32" xfId="2" applyNumberFormat="1" applyFont="1" applyFill="1" applyBorder="1" applyAlignment="1">
      <alignment horizontal="center" wrapText="1"/>
    </xf>
    <xf numFmtId="165" fontId="7" fillId="0" borderId="32" xfId="2" applyNumberFormat="1" applyFont="1" applyBorder="1" applyAlignment="1">
      <alignment horizontal="center"/>
    </xf>
    <xf numFmtId="0" fontId="7" fillId="0" borderId="32" xfId="2" applyFont="1" applyBorder="1" applyAlignment="1">
      <alignment horizontal="left" wrapText="1"/>
    </xf>
    <xf numFmtId="2" fontId="8" fillId="0" borderId="32" xfId="2" applyNumberFormat="1" applyFont="1" applyBorder="1" applyAlignment="1">
      <alignment horizontal="center"/>
    </xf>
    <xf numFmtId="2" fontId="7" fillId="0" borderId="32" xfId="2" applyNumberFormat="1" applyFont="1" applyBorder="1" applyAlignment="1">
      <alignment horizontal="center" wrapText="1"/>
    </xf>
    <xf numFmtId="165" fontId="7" fillId="0" borderId="32" xfId="2" applyNumberFormat="1" applyFont="1" applyBorder="1" applyAlignment="1">
      <alignment horizontal="center" vertical="center" wrapText="1"/>
    </xf>
    <xf numFmtId="2" fontId="8" fillId="3" borderId="32" xfId="2" applyNumberFormat="1" applyFont="1" applyFill="1" applyBorder="1" applyAlignment="1">
      <alignment wrapText="1"/>
    </xf>
    <xf numFmtId="0" fontId="6" fillId="3" borderId="32" xfId="0" applyFont="1" applyFill="1" applyBorder="1"/>
    <xf numFmtId="0" fontId="13" fillId="5" borderId="32" xfId="2" applyFont="1" applyFill="1" applyBorder="1" applyAlignment="1">
      <alignment horizontal="center" wrapText="1"/>
    </xf>
    <xf numFmtId="2" fontId="13" fillId="5" borderId="32" xfId="1" applyNumberFormat="1" applyFont="1" applyFill="1" applyBorder="1" applyAlignment="1">
      <alignment horizontal="center" wrapText="1"/>
    </xf>
    <xf numFmtId="0" fontId="21" fillId="16" borderId="50" xfId="0" applyFont="1" applyFill="1" applyBorder="1" applyAlignment="1">
      <alignment horizontal="center"/>
    </xf>
    <xf numFmtId="0" fontId="21" fillId="16" borderId="32" xfId="0" applyFont="1" applyFill="1" applyBorder="1" applyAlignment="1">
      <alignment horizontal="center"/>
    </xf>
    <xf numFmtId="0" fontId="21" fillId="16" borderId="32" xfId="2" applyFont="1" applyFill="1" applyBorder="1" applyAlignment="1">
      <alignment horizontal="center"/>
    </xf>
    <xf numFmtId="2" fontId="21" fillId="16" borderId="32" xfId="1" applyNumberFormat="1" applyFont="1" applyFill="1" applyBorder="1" applyAlignment="1">
      <alignment horizontal="center"/>
    </xf>
    <xf numFmtId="49" fontId="21" fillId="16" borderId="32" xfId="2" applyNumberFormat="1" applyFont="1" applyFill="1" applyBorder="1" applyAlignment="1">
      <alignment horizontal="center"/>
    </xf>
    <xf numFmtId="164" fontId="21" fillId="16" borderId="32" xfId="0" applyNumberFormat="1" applyFont="1" applyFill="1" applyBorder="1" applyAlignment="1">
      <alignment horizontal="center"/>
    </xf>
    <xf numFmtId="49" fontId="21" fillId="16" borderId="32" xfId="2" applyNumberFormat="1" applyFont="1" applyFill="1" applyBorder="1" applyAlignment="1">
      <alignment horizontal="left" wrapText="1"/>
    </xf>
    <xf numFmtId="49" fontId="21" fillId="16" borderId="32" xfId="2" applyNumberFormat="1" applyFont="1" applyFill="1" applyBorder="1" applyAlignment="1">
      <alignment horizontal="center" wrapText="1"/>
    </xf>
    <xf numFmtId="49" fontId="7" fillId="2" borderId="32" xfId="2" applyNumberFormat="1" applyFont="1" applyFill="1" applyBorder="1" applyAlignment="1">
      <alignment horizontal="center"/>
    </xf>
    <xf numFmtId="0" fontId="3" fillId="12" borderId="32" xfId="0" applyFont="1" applyFill="1" applyBorder="1" applyAlignment="1">
      <alignment horizontal="center"/>
    </xf>
    <xf numFmtId="49" fontId="7" fillId="3" borderId="32" xfId="2" applyNumberFormat="1" applyFont="1" applyFill="1" applyBorder="1" applyAlignment="1">
      <alignment horizontal="center"/>
    </xf>
    <xf numFmtId="49" fontId="7" fillId="3" borderId="32" xfId="0" applyNumberFormat="1" applyFont="1" applyFill="1" applyBorder="1" applyAlignment="1">
      <alignment horizontal="left" wrapText="1"/>
    </xf>
    <xf numFmtId="0" fontId="7" fillId="20" borderId="50" xfId="0" applyFont="1" applyFill="1" applyBorder="1" applyAlignment="1">
      <alignment horizontal="center"/>
    </xf>
    <xf numFmtId="0" fontId="7" fillId="20" borderId="32" xfId="0" applyFont="1" applyFill="1" applyBorder="1" applyAlignment="1">
      <alignment horizontal="center"/>
    </xf>
    <xf numFmtId="0" fontId="13" fillId="20" borderId="32" xfId="2" applyFont="1" applyFill="1" applyBorder="1" applyAlignment="1">
      <alignment horizontal="center"/>
    </xf>
    <xf numFmtId="2" fontId="13" fillId="20" borderId="32" xfId="1" applyNumberFormat="1" applyFont="1" applyFill="1" applyBorder="1" applyAlignment="1">
      <alignment horizontal="center"/>
    </xf>
    <xf numFmtId="49" fontId="13" fillId="20" borderId="32" xfId="2" applyNumberFormat="1" applyFont="1" applyFill="1" applyBorder="1" applyAlignment="1">
      <alignment horizontal="center"/>
    </xf>
    <xf numFmtId="164" fontId="7" fillId="20" borderId="32" xfId="0" applyNumberFormat="1" applyFont="1" applyFill="1" applyBorder="1" applyAlignment="1">
      <alignment horizontal="center"/>
    </xf>
    <xf numFmtId="49" fontId="13" fillId="20" borderId="32" xfId="2" applyNumberFormat="1" applyFont="1" applyFill="1" applyBorder="1" applyAlignment="1">
      <alignment horizontal="left" wrapText="1"/>
    </xf>
    <xf numFmtId="49" fontId="13" fillId="20" borderId="32" xfId="2" applyNumberFormat="1" applyFont="1" applyFill="1" applyBorder="1" applyAlignment="1">
      <alignment horizontal="center" wrapText="1"/>
    </xf>
    <xf numFmtId="0" fontId="13" fillId="33" borderId="50" xfId="0" applyFont="1" applyFill="1" applyBorder="1" applyAlignment="1">
      <alignment horizontal="center" vertical="center"/>
    </xf>
    <xf numFmtId="0" fontId="53" fillId="33" borderId="32" xfId="2" applyFont="1" applyFill="1" applyBorder="1" applyAlignment="1">
      <alignment horizontal="center" vertical="center"/>
    </xf>
    <xf numFmtId="0" fontId="53" fillId="33" borderId="49" xfId="2" applyFont="1" applyFill="1" applyBorder="1" applyAlignment="1">
      <alignment vertical="center"/>
    </xf>
    <xf numFmtId="0" fontId="53" fillId="33" borderId="50" xfId="2" applyFont="1" applyFill="1" applyBorder="1" applyAlignment="1">
      <alignment horizontal="center" vertical="center"/>
    </xf>
    <xf numFmtId="2" fontId="13" fillId="33" borderId="32" xfId="1" applyNumberFormat="1" applyFont="1" applyFill="1" applyBorder="1" applyAlignment="1">
      <alignment horizontal="center" vertical="center"/>
    </xf>
    <xf numFmtId="0" fontId="13" fillId="33" borderId="32" xfId="2" applyFont="1" applyFill="1" applyBorder="1" applyAlignment="1">
      <alignment horizontal="center" vertical="center"/>
    </xf>
    <xf numFmtId="49" fontId="13" fillId="33" borderId="32" xfId="2" applyNumberFormat="1" applyFont="1" applyFill="1" applyBorder="1" applyAlignment="1">
      <alignment horizontal="center" vertical="center"/>
    </xf>
    <xf numFmtId="0" fontId="7" fillId="33" borderId="50" xfId="0" applyFont="1" applyFill="1" applyBorder="1" applyAlignment="1">
      <alignment horizontal="center" vertical="center"/>
    </xf>
    <xf numFmtId="0" fontId="13" fillId="33" borderId="49" xfId="2" applyFont="1" applyFill="1" applyBorder="1" applyAlignment="1">
      <alignment horizontal="center" vertical="center"/>
    </xf>
    <xf numFmtId="49" fontId="7" fillId="0" borderId="49" xfId="2" applyNumberFormat="1" applyFont="1" applyBorder="1" applyAlignment="1">
      <alignment horizontal="center"/>
    </xf>
    <xf numFmtId="0" fontId="4" fillId="3" borderId="32" xfId="0" applyFont="1" applyFill="1" applyBorder="1" applyAlignment="1">
      <alignment horizontal="center"/>
    </xf>
    <xf numFmtId="0" fontId="4" fillId="33" borderId="32" xfId="0" applyFont="1" applyFill="1" applyBorder="1" applyAlignment="1">
      <alignment horizontal="center"/>
    </xf>
    <xf numFmtId="164" fontId="7" fillId="33" borderId="32" xfId="0" applyNumberFormat="1" applyFont="1" applyFill="1" applyBorder="1" applyAlignment="1">
      <alignment horizontal="center"/>
    </xf>
    <xf numFmtId="49" fontId="13" fillId="3" borderId="32" xfId="2" applyNumberFormat="1" applyFont="1" applyFill="1" applyBorder="1" applyAlignment="1">
      <alignment horizontal="center" vertical="center"/>
    </xf>
    <xf numFmtId="0" fontId="13" fillId="3" borderId="32" xfId="2" applyFont="1" applyFill="1" applyBorder="1" applyAlignment="1">
      <alignment horizontal="center" vertical="center"/>
    </xf>
    <xf numFmtId="0" fontId="45" fillId="64" borderId="50" xfId="0" applyFont="1" applyFill="1" applyBorder="1" applyAlignment="1">
      <alignment horizontal="center"/>
    </xf>
    <xf numFmtId="0" fontId="45" fillId="64" borderId="32" xfId="0" applyFont="1" applyFill="1" applyBorder="1" applyAlignment="1">
      <alignment horizontal="center"/>
    </xf>
    <xf numFmtId="0" fontId="13" fillId="64" borderId="32" xfId="2" applyFont="1" applyFill="1" applyBorder="1" applyAlignment="1">
      <alignment horizontal="center"/>
    </xf>
    <xf numFmtId="2" fontId="13" fillId="64" borderId="32" xfId="1" applyNumberFormat="1" applyFont="1" applyFill="1" applyBorder="1" applyAlignment="1">
      <alignment horizontal="center"/>
    </xf>
    <xf numFmtId="2" fontId="13" fillId="64" borderId="32" xfId="1" applyNumberFormat="1" applyFont="1" applyFill="1" applyBorder="1" applyAlignment="1">
      <alignment horizontal="center" wrapText="1"/>
    </xf>
    <xf numFmtId="49" fontId="13" fillId="64" borderId="32" xfId="2" applyNumberFormat="1" applyFont="1" applyFill="1" applyBorder="1" applyAlignment="1">
      <alignment horizontal="center"/>
    </xf>
    <xf numFmtId="49" fontId="13" fillId="64" borderId="32" xfId="2" applyNumberFormat="1" applyFont="1" applyFill="1" applyBorder="1" applyAlignment="1">
      <alignment horizontal="left" wrapText="1"/>
    </xf>
    <xf numFmtId="0" fontId="7" fillId="64" borderId="50" xfId="0" applyFont="1" applyFill="1" applyBorder="1" applyAlignment="1">
      <alignment horizontal="center"/>
    </xf>
    <xf numFmtId="0" fontId="7" fillId="64" borderId="32" xfId="0" applyFont="1" applyFill="1" applyBorder="1" applyAlignment="1">
      <alignment horizontal="center"/>
    </xf>
    <xf numFmtId="49" fontId="7" fillId="17" borderId="32" xfId="0" applyNumberFormat="1" applyFont="1" applyFill="1" applyBorder="1" applyAlignment="1">
      <alignment horizontal="center"/>
    </xf>
    <xf numFmtId="0" fontId="45" fillId="61" borderId="50" xfId="0" applyFont="1" applyFill="1" applyBorder="1" applyAlignment="1">
      <alignment horizontal="center"/>
    </xf>
    <xf numFmtId="0" fontId="45" fillId="61" borderId="32" xfId="0" applyFont="1" applyFill="1" applyBorder="1" applyAlignment="1">
      <alignment horizontal="center"/>
    </xf>
    <xf numFmtId="0" fontId="7" fillId="61" borderId="32" xfId="0" applyFont="1" applyFill="1" applyBorder="1" applyAlignment="1">
      <alignment horizontal="center"/>
    </xf>
    <xf numFmtId="0" fontId="45" fillId="10" borderId="50" xfId="0" applyFont="1" applyFill="1" applyBorder="1" applyAlignment="1">
      <alignment horizontal="center"/>
    </xf>
    <xf numFmtId="0" fontId="45" fillId="10" borderId="32" xfId="0" applyFont="1" applyFill="1" applyBorder="1" applyAlignment="1">
      <alignment horizontal="center"/>
    </xf>
    <xf numFmtId="0" fontId="45" fillId="31" borderId="50" xfId="0" applyFont="1" applyFill="1" applyBorder="1" applyAlignment="1">
      <alignment horizontal="center"/>
    </xf>
    <xf numFmtId="0" fontId="45" fillId="31" borderId="32" xfId="0" applyFont="1" applyFill="1" applyBorder="1" applyAlignment="1">
      <alignment horizontal="center"/>
    </xf>
    <xf numFmtId="0" fontId="13" fillId="31" borderId="32" xfId="2" applyFont="1" applyFill="1" applyBorder="1" applyAlignment="1">
      <alignment horizontal="center"/>
    </xf>
    <xf numFmtId="2" fontId="13" fillId="31" borderId="32" xfId="1" applyNumberFormat="1" applyFont="1" applyFill="1" applyBorder="1" applyAlignment="1">
      <alignment horizontal="center"/>
    </xf>
    <xf numFmtId="2" fontId="13" fillId="31" borderId="32" xfId="1" applyNumberFormat="1" applyFont="1" applyFill="1" applyBorder="1" applyAlignment="1">
      <alignment horizontal="center" wrapText="1"/>
    </xf>
    <xf numFmtId="49" fontId="13" fillId="31" borderId="32" xfId="2" applyNumberFormat="1" applyFont="1" applyFill="1" applyBorder="1" applyAlignment="1">
      <alignment horizontal="center"/>
    </xf>
    <xf numFmtId="49" fontId="13" fillId="31" borderId="32" xfId="2" applyNumberFormat="1" applyFont="1" applyFill="1" applyBorder="1" applyAlignment="1">
      <alignment horizontal="left" wrapText="1"/>
    </xf>
    <xf numFmtId="0" fontId="7" fillId="31" borderId="50" xfId="0" applyFont="1" applyFill="1" applyBorder="1" applyAlignment="1">
      <alignment horizontal="center"/>
    </xf>
    <xf numFmtId="0" fontId="7" fillId="31" borderId="32" xfId="0" applyFont="1" applyFill="1" applyBorder="1" applyAlignment="1">
      <alignment horizontal="center"/>
    </xf>
    <xf numFmtId="49" fontId="54" fillId="17" borderId="49" xfId="0" applyNumberFormat="1" applyFont="1" applyFill="1" applyBorder="1" applyAlignment="1">
      <alignment horizontal="center" vertical="center" wrapText="1"/>
    </xf>
    <xf numFmtId="0" fontId="45" fillId="13" borderId="50" xfId="0" applyFont="1" applyFill="1" applyBorder="1" applyAlignment="1">
      <alignment horizontal="center"/>
    </xf>
    <xf numFmtId="0" fontId="45" fillId="13" borderId="32" xfId="0" applyFont="1" applyFill="1" applyBorder="1" applyAlignment="1">
      <alignment horizontal="center"/>
    </xf>
    <xf numFmtId="0" fontId="45" fillId="32" borderId="50" xfId="0" applyFont="1" applyFill="1" applyBorder="1" applyAlignment="1">
      <alignment horizontal="center"/>
    </xf>
    <xf numFmtId="0" fontId="45" fillId="32" borderId="32" xfId="0" applyFont="1" applyFill="1" applyBorder="1" applyAlignment="1">
      <alignment horizontal="center"/>
    </xf>
    <xf numFmtId="0" fontId="13" fillId="32" borderId="32" xfId="2" applyFont="1" applyFill="1" applyBorder="1" applyAlignment="1">
      <alignment horizontal="center"/>
    </xf>
    <xf numFmtId="2" fontId="13" fillId="32" borderId="32" xfId="1" applyNumberFormat="1" applyFont="1" applyFill="1" applyBorder="1" applyAlignment="1">
      <alignment horizontal="center"/>
    </xf>
    <xf numFmtId="2" fontId="13" fillId="32" borderId="32" xfId="1" applyNumberFormat="1" applyFont="1" applyFill="1" applyBorder="1" applyAlignment="1">
      <alignment horizontal="center" wrapText="1"/>
    </xf>
    <xf numFmtId="49" fontId="13" fillId="32" borderId="32" xfId="2" applyNumberFormat="1" applyFont="1" applyFill="1" applyBorder="1" applyAlignment="1">
      <alignment horizontal="center"/>
    </xf>
    <xf numFmtId="49" fontId="13" fillId="32" borderId="32" xfId="2" applyNumberFormat="1" applyFont="1" applyFill="1" applyBorder="1" applyAlignment="1">
      <alignment horizontal="left" wrapText="1"/>
    </xf>
    <xf numFmtId="0" fontId="7" fillId="32" borderId="50" xfId="0" applyFont="1" applyFill="1" applyBorder="1" applyAlignment="1">
      <alignment horizontal="center"/>
    </xf>
    <xf numFmtId="0" fontId="7" fillId="32" borderId="32" xfId="0" applyFont="1" applyFill="1" applyBorder="1" applyAlignment="1">
      <alignment horizontal="center"/>
    </xf>
    <xf numFmtId="49" fontId="54" fillId="66" borderId="49" xfId="0" applyNumberFormat="1" applyFont="1" applyFill="1" applyBorder="1" applyAlignment="1">
      <alignment horizontal="center" vertical="center" wrapText="1"/>
    </xf>
    <xf numFmtId="0" fontId="7" fillId="0" borderId="32" xfId="0" applyFont="1" applyBorder="1" applyAlignment="1">
      <alignment horizontal="center" wrapText="1"/>
    </xf>
    <xf numFmtId="49" fontId="54" fillId="3" borderId="49" xfId="0" applyNumberFormat="1" applyFont="1" applyFill="1" applyBorder="1" applyAlignment="1">
      <alignment horizontal="center" vertical="center" wrapText="1"/>
    </xf>
    <xf numFmtId="165" fontId="7" fillId="3" borderId="32" xfId="2" applyNumberFormat="1" applyFont="1" applyFill="1" applyBorder="1" applyAlignment="1">
      <alignment horizontal="center"/>
    </xf>
    <xf numFmtId="0" fontId="7" fillId="3" borderId="32" xfId="2" applyFont="1" applyFill="1" applyBorder="1" applyAlignment="1">
      <alignment horizontal="left" wrapText="1"/>
    </xf>
    <xf numFmtId="164" fontId="7" fillId="8" borderId="32" xfId="0" applyNumberFormat="1" applyFont="1" applyFill="1" applyBorder="1" applyAlignment="1">
      <alignment horizontal="center"/>
    </xf>
    <xf numFmtId="49" fontId="13" fillId="8" borderId="32" xfId="2" applyNumberFormat="1" applyFont="1" applyFill="1" applyBorder="1" applyAlignment="1">
      <alignment horizontal="center" wrapText="1"/>
    </xf>
    <xf numFmtId="0" fontId="3" fillId="3" borderId="69" xfId="0" applyFont="1" applyFill="1" applyBorder="1"/>
    <xf numFmtId="0" fontId="14" fillId="4" borderId="61" xfId="4" applyFont="1" applyFill="1" applyBorder="1"/>
    <xf numFmtId="0" fontId="3" fillId="3" borderId="63" xfId="4" applyFill="1" applyBorder="1"/>
    <xf numFmtId="0" fontId="14" fillId="0" borderId="62" xfId="0" applyFont="1" applyBorder="1"/>
    <xf numFmtId="0" fontId="21" fillId="0" borderId="56" xfId="0" applyFont="1" applyBorder="1" applyAlignment="1">
      <alignment horizontal="center"/>
    </xf>
    <xf numFmtId="0" fontId="14" fillId="0" borderId="66" xfId="0" applyFont="1" applyBorder="1" applyAlignment="1">
      <alignment horizontal="center" vertical="center"/>
    </xf>
    <xf numFmtId="0" fontId="14" fillId="0" borderId="66" xfId="0" applyFont="1" applyBorder="1"/>
    <xf numFmtId="0" fontId="21" fillId="4" borderId="62" xfId="0" applyFont="1" applyFill="1" applyBorder="1" applyAlignment="1">
      <alignment horizontal="center"/>
    </xf>
    <xf numFmtId="0" fontId="21" fillId="0" borderId="49" xfId="0" applyFont="1" applyBorder="1" applyAlignment="1">
      <alignment horizontal="center" vertical="center"/>
    </xf>
    <xf numFmtId="0" fontId="21" fillId="0" borderId="50" xfId="0" applyFont="1" applyBorder="1" applyAlignment="1">
      <alignment horizontal="center" vertical="center"/>
    </xf>
    <xf numFmtId="0" fontId="64" fillId="30" borderId="32" xfId="0" applyFont="1" applyFill="1" applyBorder="1" applyAlignment="1">
      <alignment horizontal="center"/>
    </xf>
    <xf numFmtId="0" fontId="7" fillId="4" borderId="61" xfId="0" applyFont="1" applyFill="1" applyBorder="1" applyAlignment="1">
      <alignment horizontal="center"/>
    </xf>
    <xf numFmtId="49" fontId="7" fillId="0" borderId="62" xfId="0" applyNumberFormat="1" applyFont="1" applyBorder="1" applyAlignment="1">
      <alignment horizontal="center"/>
    </xf>
    <xf numFmtId="0" fontId="7" fillId="4" borderId="32" xfId="0" applyFont="1" applyFill="1" applyBorder="1" applyAlignment="1">
      <alignment horizontal="left"/>
    </xf>
    <xf numFmtId="0" fontId="3" fillId="0" borderId="32" xfId="0" applyFont="1" applyBorder="1"/>
    <xf numFmtId="0" fontId="3" fillId="4" borderId="32" xfId="0" applyFont="1" applyFill="1" applyBorder="1"/>
    <xf numFmtId="49" fontId="12" fillId="0" borderId="32" xfId="0" applyNumberFormat="1" applyFont="1" applyBorder="1"/>
    <xf numFmtId="0" fontId="55" fillId="16" borderId="32" xfId="4" applyFont="1" applyFill="1" applyBorder="1" applyAlignment="1">
      <alignment horizontal="center" wrapText="1"/>
    </xf>
    <xf numFmtId="0" fontId="15" fillId="0" borderId="32" xfId="4" applyFont="1" applyBorder="1" applyAlignment="1">
      <alignment horizontal="center" vertical="center" wrapText="1"/>
    </xf>
    <xf numFmtId="0" fontId="3" fillId="0" borderId="45" xfId="4" applyBorder="1" applyAlignment="1">
      <alignment horizontal="center"/>
    </xf>
    <xf numFmtId="16" fontId="0" fillId="10" borderId="32" xfId="0" applyNumberFormat="1" applyFill="1" applyBorder="1"/>
    <xf numFmtId="0" fontId="0" fillId="70" borderId="32" xfId="0" applyFill="1" applyBorder="1"/>
    <xf numFmtId="0" fontId="84" fillId="71" borderId="32" xfId="0" applyFont="1" applyFill="1" applyBorder="1"/>
    <xf numFmtId="0" fontId="0" fillId="71" borderId="32" xfId="0" applyFill="1" applyBorder="1"/>
    <xf numFmtId="16" fontId="0" fillId="72" borderId="32" xfId="0" applyNumberFormat="1" applyFill="1" applyBorder="1"/>
    <xf numFmtId="0" fontId="0" fillId="72" borderId="32" xfId="0" applyFill="1" applyBorder="1"/>
    <xf numFmtId="0" fontId="7" fillId="72" borderId="50" xfId="0" applyFont="1" applyFill="1" applyBorder="1" applyAlignment="1">
      <alignment horizontal="center"/>
    </xf>
    <xf numFmtId="0" fontId="7" fillId="72" borderId="32" xfId="0" applyFont="1" applyFill="1" applyBorder="1" applyAlignment="1">
      <alignment horizontal="center"/>
    </xf>
    <xf numFmtId="49" fontId="7" fillId="72" borderId="32" xfId="0" applyNumberFormat="1" applyFont="1" applyFill="1" applyBorder="1" applyAlignment="1">
      <alignment horizontal="center"/>
    </xf>
    <xf numFmtId="2" fontId="7" fillId="72" borderId="32" xfId="1" applyNumberFormat="1" applyFont="1" applyFill="1" applyBorder="1" applyAlignment="1">
      <alignment horizontal="center"/>
    </xf>
    <xf numFmtId="164" fontId="7" fillId="72" borderId="32" xfId="0" applyNumberFormat="1" applyFont="1" applyFill="1" applyBorder="1" applyAlignment="1">
      <alignment horizontal="center"/>
    </xf>
    <xf numFmtId="0" fontId="7" fillId="72" borderId="32" xfId="0" applyFont="1" applyFill="1" applyBorder="1" applyAlignment="1">
      <alignment horizontal="left" wrapText="1"/>
    </xf>
    <xf numFmtId="0" fontId="6" fillId="72" borderId="0" xfId="0" applyFont="1" applyFill="1"/>
    <xf numFmtId="0" fontId="20" fillId="72" borderId="0" xfId="0" applyFont="1" applyFill="1"/>
    <xf numFmtId="0" fontId="80" fillId="72" borderId="0" xfId="0" applyFont="1" applyFill="1" applyAlignment="1">
      <alignment horizontal="left"/>
    </xf>
    <xf numFmtId="0" fontId="80" fillId="72" borderId="0" xfId="0" applyFont="1" applyFill="1"/>
    <xf numFmtId="0" fontId="57" fillId="72" borderId="0" xfId="0" applyFont="1" applyFill="1"/>
    <xf numFmtId="0" fontId="14" fillId="72" borderId="0" xfId="0" applyFont="1" applyFill="1"/>
    <xf numFmtId="0" fontId="4" fillId="72" borderId="0" xfId="0" applyFont="1" applyFill="1"/>
    <xf numFmtId="2" fontId="7" fillId="72" borderId="32" xfId="2" applyNumberFormat="1" applyFont="1" applyFill="1" applyBorder="1" applyAlignment="1">
      <alignment horizontal="center"/>
    </xf>
    <xf numFmtId="49" fontId="7" fillId="72" borderId="32" xfId="2" applyNumberFormat="1" applyFont="1" applyFill="1" applyBorder="1" applyAlignment="1">
      <alignment horizontal="left" wrapText="1"/>
    </xf>
    <xf numFmtId="0" fontId="3" fillId="72" borderId="32" xfId="0" applyFont="1" applyFill="1" applyBorder="1" applyAlignment="1">
      <alignment horizontal="center"/>
    </xf>
    <xf numFmtId="2" fontId="7" fillId="72" borderId="32" xfId="0" applyNumberFormat="1" applyFont="1" applyFill="1" applyBorder="1" applyAlignment="1">
      <alignment horizontal="center"/>
    </xf>
    <xf numFmtId="8" fontId="7" fillId="72" borderId="32" xfId="2" applyNumberFormat="1" applyFont="1" applyFill="1" applyBorder="1" applyAlignment="1">
      <alignment horizontal="center"/>
    </xf>
    <xf numFmtId="0" fontId="7" fillId="72" borderId="32" xfId="0" applyFont="1" applyFill="1" applyBorder="1" applyAlignment="1">
      <alignment horizontal="left"/>
    </xf>
    <xf numFmtId="0" fontId="19" fillId="72" borderId="0" xfId="0" applyFont="1" applyFill="1"/>
    <xf numFmtId="49" fontId="7" fillId="72" borderId="32" xfId="2" applyNumberFormat="1" applyFont="1" applyFill="1" applyBorder="1" applyAlignment="1">
      <alignment horizontal="center"/>
    </xf>
    <xf numFmtId="49" fontId="7" fillId="72" borderId="32" xfId="0" applyNumberFormat="1" applyFont="1" applyFill="1" applyBorder="1" applyAlignment="1">
      <alignment horizontal="left" wrapText="1"/>
    </xf>
    <xf numFmtId="0" fontId="3" fillId="72" borderId="32" xfId="0" applyFont="1" applyFill="1" applyBorder="1"/>
    <xf numFmtId="0" fontId="6" fillId="72" borderId="32" xfId="0" applyFont="1" applyFill="1" applyBorder="1" applyAlignment="1">
      <alignment horizontal="center"/>
    </xf>
    <xf numFmtId="6" fontId="3" fillId="4" borderId="61" xfId="4" applyNumberFormat="1" applyFill="1" applyBorder="1"/>
    <xf numFmtId="0" fontId="3" fillId="72" borderId="0" xfId="0" applyFont="1" applyFill="1"/>
    <xf numFmtId="0" fontId="13" fillId="0" borderId="32" xfId="0" applyFont="1" applyBorder="1" applyAlignment="1">
      <alignment horizontal="center"/>
    </xf>
    <xf numFmtId="0" fontId="45" fillId="0" borderId="0" xfId="0" applyFont="1" applyAlignment="1">
      <alignment horizontal="center"/>
    </xf>
    <xf numFmtId="0" fontId="16" fillId="0" borderId="0" xfId="0" applyFont="1" applyAlignment="1">
      <alignment horizontal="center"/>
    </xf>
    <xf numFmtId="0" fontId="21" fillId="0" borderId="0" xfId="0" applyFont="1" applyAlignment="1">
      <alignment horizontal="left"/>
    </xf>
    <xf numFmtId="0" fontId="7" fillId="0" borderId="32" xfId="0" applyFont="1" applyBorder="1" applyAlignment="1">
      <alignment horizontal="center"/>
    </xf>
    <xf numFmtId="0" fontId="4" fillId="0" borderId="49" xfId="0" applyFont="1" applyBorder="1" applyAlignment="1">
      <alignment horizontal="center"/>
    </xf>
    <xf numFmtId="0" fontId="4" fillId="0" borderId="50" xfId="0" applyFont="1" applyBorder="1" applyAlignment="1">
      <alignment horizontal="center"/>
    </xf>
    <xf numFmtId="0" fontId="3" fillId="4" borderId="32" xfId="4" applyFill="1" applyBorder="1" applyAlignment="1">
      <alignment horizontal="left" vertical="top" wrapText="1"/>
    </xf>
    <xf numFmtId="0" fontId="3" fillId="4" borderId="61" xfId="4" applyFill="1" applyBorder="1" applyAlignment="1">
      <alignment horizontal="left" vertical="top" wrapText="1"/>
    </xf>
    <xf numFmtId="0" fontId="3" fillId="4" borderId="62" xfId="4" applyFill="1" applyBorder="1" applyAlignment="1">
      <alignment horizontal="left" vertical="top" wrapText="1"/>
    </xf>
    <xf numFmtId="0" fontId="3" fillId="4" borderId="63" xfId="4" applyFill="1" applyBorder="1" applyAlignment="1">
      <alignment horizontal="left" vertical="top" wrapText="1"/>
    </xf>
    <xf numFmtId="0" fontId="3" fillId="4" borderId="32" xfId="4" applyFill="1" applyBorder="1" applyAlignment="1">
      <alignment horizontal="left" vertical="top" indent="2"/>
    </xf>
    <xf numFmtId="0" fontId="3" fillId="4" borderId="61" xfId="4" applyFill="1" applyBorder="1" applyAlignment="1">
      <alignment horizontal="left" vertical="top" indent="2"/>
    </xf>
    <xf numFmtId="0" fontId="3" fillId="0" borderId="69" xfId="4" applyBorder="1" applyAlignment="1">
      <alignment horizontal="left"/>
    </xf>
    <xf numFmtId="0" fontId="3" fillId="0" borderId="48" xfId="4" applyBorder="1" applyAlignment="1">
      <alignment horizontal="left"/>
    </xf>
    <xf numFmtId="0" fontId="61" fillId="35" borderId="41" xfId="4" applyFont="1" applyFill="1" applyBorder="1" applyAlignment="1">
      <alignment horizontal="left"/>
    </xf>
    <xf numFmtId="0" fontId="61" fillId="35" borderId="42" xfId="4" applyFont="1" applyFill="1" applyBorder="1" applyAlignment="1">
      <alignment horizontal="left"/>
    </xf>
    <xf numFmtId="0" fontId="61" fillId="35" borderId="38" xfId="4" applyFont="1" applyFill="1" applyBorder="1" applyAlignment="1">
      <alignment horizontal="left"/>
    </xf>
    <xf numFmtId="0" fontId="3" fillId="0" borderId="32" xfId="4" applyBorder="1" applyAlignment="1">
      <alignment horizontal="left"/>
    </xf>
    <xf numFmtId="0" fontId="61" fillId="35" borderId="32" xfId="4" applyFont="1" applyFill="1" applyBorder="1" applyAlignment="1">
      <alignment horizontal="center"/>
    </xf>
    <xf numFmtId="0" fontId="3" fillId="35" borderId="32" xfId="4" applyFill="1" applyBorder="1" applyAlignment="1">
      <alignment horizontal="center"/>
    </xf>
    <xf numFmtId="0" fontId="3" fillId="0" borderId="32" xfId="4" applyBorder="1" applyAlignment="1">
      <alignment horizontal="center"/>
    </xf>
    <xf numFmtId="169" fontId="3" fillId="0" borderId="32" xfId="4" applyNumberFormat="1" applyBorder="1" applyAlignment="1">
      <alignment horizontal="center"/>
    </xf>
    <xf numFmtId="0" fontId="21" fillId="0" borderId="43" xfId="0" applyFont="1" applyBorder="1" applyAlignment="1">
      <alignment horizontal="center"/>
    </xf>
    <xf numFmtId="0" fontId="21" fillId="0" borderId="8" xfId="0" applyFont="1" applyBorder="1" applyAlignment="1">
      <alignment horizontal="center"/>
    </xf>
    <xf numFmtId="0" fontId="21" fillId="0" borderId="2" xfId="0" applyFont="1" applyBorder="1" applyAlignment="1">
      <alignment horizontal="center"/>
    </xf>
    <xf numFmtId="0" fontId="13" fillId="3" borderId="15"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7" fillId="0" borderId="6" xfId="0" applyFont="1" applyBorder="1" applyAlignment="1">
      <alignment horizontal="left" wrapText="1"/>
    </xf>
    <xf numFmtId="0" fontId="7" fillId="0" borderId="0" xfId="0" applyFont="1" applyAlignment="1">
      <alignment horizontal="left" wrapText="1"/>
    </xf>
    <xf numFmtId="0" fontId="3" fillId="0" borderId="6" xfId="0" applyFont="1" applyBorder="1" applyAlignment="1">
      <alignment horizontal="left" wrapText="1"/>
    </xf>
    <xf numFmtId="0" fontId="3" fillId="0" borderId="0" xfId="0" applyFont="1" applyAlignment="1">
      <alignment horizontal="left" wrapText="1"/>
    </xf>
    <xf numFmtId="0" fontId="3" fillId="3" borderId="59" xfId="4" applyFill="1" applyBorder="1" applyAlignment="1">
      <alignment horizontal="left"/>
    </xf>
    <xf numFmtId="0" fontId="3" fillId="3" borderId="52" xfId="4" applyFill="1" applyBorder="1" applyAlignment="1">
      <alignment horizontal="left"/>
    </xf>
    <xf numFmtId="0" fontId="3" fillId="0" borderId="71" xfId="4" applyBorder="1" applyAlignment="1">
      <alignment horizontal="left"/>
    </xf>
    <xf numFmtId="0" fontId="3" fillId="0" borderId="61" xfId="4" applyBorder="1" applyAlignment="1">
      <alignment horizontal="left"/>
    </xf>
    <xf numFmtId="0" fontId="3" fillId="0" borderId="59" xfId="4" applyBorder="1" applyAlignment="1">
      <alignment horizontal="left"/>
    </xf>
    <xf numFmtId="0" fontId="3" fillId="0" borderId="57" xfId="4" applyBorder="1" applyAlignment="1">
      <alignment horizontal="left"/>
    </xf>
    <xf numFmtId="0" fontId="7" fillId="30" borderId="0" xfId="0" applyFont="1" applyFill="1" applyAlignment="1">
      <alignment horizontal="left" vertical="top"/>
    </xf>
    <xf numFmtId="0" fontId="7" fillId="30" borderId="0" xfId="0" applyFont="1" applyFill="1" applyAlignment="1">
      <alignment horizontal="center" vertical="top"/>
    </xf>
    <xf numFmtId="0" fontId="3" fillId="0" borderId="13" xfId="4" applyBorder="1" applyAlignment="1">
      <alignment horizontal="left"/>
    </xf>
    <xf numFmtId="0" fontId="3" fillId="0" borderId="16" xfId="4" applyBorder="1" applyAlignment="1">
      <alignment horizontal="left"/>
    </xf>
    <xf numFmtId="0" fontId="13" fillId="30" borderId="0" xfId="0" applyFont="1" applyFill="1" applyAlignment="1">
      <alignment horizontal="center" vertical="center" wrapText="1"/>
    </xf>
    <xf numFmtId="0" fontId="3" fillId="0" borderId="51" xfId="4" applyBorder="1" applyAlignment="1">
      <alignment horizontal="left"/>
    </xf>
    <xf numFmtId="0" fontId="61" fillId="35" borderId="41" xfId="4" applyFont="1" applyFill="1" applyBorder="1" applyAlignment="1">
      <alignment horizontal="center"/>
    </xf>
    <xf numFmtId="0" fontId="61" fillId="35" borderId="38" xfId="4" applyFont="1" applyFill="1" applyBorder="1" applyAlignment="1">
      <alignment horizontal="center"/>
    </xf>
    <xf numFmtId="0" fontId="3" fillId="0" borderId="10" xfId="4" applyBorder="1" applyAlignment="1">
      <alignment horizontal="left"/>
    </xf>
    <xf numFmtId="0" fontId="3" fillId="0" borderId="63" xfId="4" applyBorder="1" applyAlignment="1">
      <alignment horizontal="left"/>
    </xf>
    <xf numFmtId="0" fontId="3" fillId="3" borderId="69" xfId="4" applyFill="1" applyBorder="1" applyAlignment="1">
      <alignment horizontal="left"/>
    </xf>
    <xf numFmtId="0" fontId="3" fillId="3" borderId="51" xfId="4" applyFill="1" applyBorder="1" applyAlignment="1">
      <alignment horizontal="left"/>
    </xf>
    <xf numFmtId="0" fontId="79" fillId="0" borderId="49" xfId="2723" applyBorder="1" applyAlignment="1">
      <alignment horizontal="left"/>
    </xf>
    <xf numFmtId="0" fontId="3" fillId="0" borderId="50" xfId="4" applyBorder="1" applyAlignment="1">
      <alignment horizontal="left"/>
    </xf>
    <xf numFmtId="0" fontId="61" fillId="35" borderId="13" xfId="4" applyFont="1" applyFill="1" applyBorder="1" applyAlignment="1">
      <alignment horizontal="center"/>
    </xf>
    <xf numFmtId="0" fontId="61" fillId="35" borderId="16" xfId="4" applyFont="1" applyFill="1" applyBorder="1" applyAlignment="1">
      <alignment horizontal="center"/>
    </xf>
    <xf numFmtId="0" fontId="3" fillId="0" borderId="0" xfId="4" applyAlignment="1">
      <alignment horizontal="left" vertical="top" wrapText="1"/>
    </xf>
    <xf numFmtId="0" fontId="61" fillId="35" borderId="21" xfId="4" applyFont="1" applyFill="1" applyBorder="1" applyAlignment="1">
      <alignment horizontal="center"/>
    </xf>
    <xf numFmtId="0" fontId="61" fillId="35" borderId="0" xfId="4" applyFont="1" applyFill="1" applyAlignment="1">
      <alignment horizontal="center"/>
    </xf>
    <xf numFmtId="0" fontId="61" fillId="35" borderId="42" xfId="4" applyFont="1" applyFill="1" applyBorder="1" applyAlignment="1">
      <alignment horizontal="center"/>
    </xf>
    <xf numFmtId="0" fontId="3" fillId="0" borderId="18" xfId="4" applyBorder="1" applyAlignment="1">
      <alignment horizontal="left"/>
    </xf>
    <xf numFmtId="0" fontId="3" fillId="4" borderId="56" xfId="4" applyFill="1" applyBorder="1" applyAlignment="1">
      <alignment horizontal="left"/>
    </xf>
    <xf numFmtId="0" fontId="3" fillId="4" borderId="52" xfId="4" applyFill="1" applyBorder="1" applyAlignment="1">
      <alignment horizontal="left"/>
    </xf>
    <xf numFmtId="0" fontId="3" fillId="4" borderId="57" xfId="4" applyFill="1" applyBorder="1" applyAlignment="1">
      <alignment horizontal="left"/>
    </xf>
    <xf numFmtId="0" fontId="3" fillId="3" borderId="71" xfId="4" applyFill="1" applyBorder="1" applyAlignment="1">
      <alignment horizontal="left"/>
    </xf>
    <xf numFmtId="0" fontId="3" fillId="3" borderId="32" xfId="4" applyFill="1" applyBorder="1" applyAlignment="1">
      <alignment horizontal="left"/>
    </xf>
    <xf numFmtId="0" fontId="14" fillId="0" borderId="45" xfId="0" applyFont="1" applyBorder="1" applyAlignment="1">
      <alignment horizontal="center"/>
    </xf>
    <xf numFmtId="0" fontId="14" fillId="0" borderId="44" xfId="0" applyFont="1" applyBorder="1" applyAlignment="1">
      <alignment horizontal="center"/>
    </xf>
    <xf numFmtId="0" fontId="3" fillId="4" borderId="32" xfId="4" applyFill="1" applyBorder="1" applyAlignment="1">
      <alignment horizontal="left" vertical="top"/>
    </xf>
    <xf numFmtId="0" fontId="3" fillId="4" borderId="61" xfId="4" applyFill="1" applyBorder="1" applyAlignment="1">
      <alignment horizontal="left" vertical="top"/>
    </xf>
    <xf numFmtId="0" fontId="3" fillId="4" borderId="49" xfId="4" applyFill="1" applyBorder="1" applyAlignment="1">
      <alignment horizontal="center"/>
    </xf>
    <xf numFmtId="0" fontId="3" fillId="4" borderId="50" xfId="4" applyFill="1" applyBorder="1" applyAlignment="1">
      <alignment horizontal="center"/>
    </xf>
    <xf numFmtId="0" fontId="61" fillId="35" borderId="15" xfId="4" applyFont="1" applyFill="1" applyBorder="1" applyAlignment="1">
      <alignment horizontal="center"/>
    </xf>
    <xf numFmtId="0" fontId="61" fillId="35" borderId="22" xfId="4" applyFont="1" applyFill="1" applyBorder="1" applyAlignment="1">
      <alignment horizontal="center"/>
    </xf>
    <xf numFmtId="0" fontId="61" fillId="35" borderId="33" xfId="4" applyFont="1" applyFill="1" applyBorder="1" applyAlignment="1">
      <alignment horizontal="center"/>
    </xf>
    <xf numFmtId="0" fontId="3" fillId="3" borderId="71" xfId="4" applyFill="1" applyBorder="1" applyAlignment="1">
      <alignment horizontal="center" vertical="center" wrapText="1"/>
    </xf>
    <xf numFmtId="0" fontId="3" fillId="3" borderId="32" xfId="4" applyFill="1" applyBorder="1" applyAlignment="1">
      <alignment horizontal="center" vertical="center" wrapText="1"/>
    </xf>
    <xf numFmtId="0" fontId="3" fillId="3" borderId="10" xfId="4" applyFill="1" applyBorder="1" applyAlignment="1">
      <alignment horizontal="center" vertical="center" wrapText="1"/>
    </xf>
    <xf numFmtId="0" fontId="3" fillId="3" borderId="62" xfId="4" applyFill="1" applyBorder="1" applyAlignment="1">
      <alignment horizontal="center" vertical="center" wrapText="1"/>
    </xf>
    <xf numFmtId="0" fontId="3" fillId="0" borderId="70" xfId="4" applyBorder="1" applyAlignment="1">
      <alignment horizontal="left"/>
    </xf>
    <xf numFmtId="0" fontId="3" fillId="0" borderId="68" xfId="4" applyBorder="1" applyAlignment="1">
      <alignment horizontal="left"/>
    </xf>
    <xf numFmtId="0" fontId="3" fillId="0" borderId="60" xfId="4" applyBorder="1" applyAlignment="1">
      <alignment horizontal="left"/>
    </xf>
    <xf numFmtId="0" fontId="3" fillId="0" borderId="39" xfId="4" applyBorder="1" applyAlignment="1">
      <alignment horizontal="left"/>
    </xf>
    <xf numFmtId="0" fontId="61" fillId="61" borderId="17" xfId="4" applyFont="1" applyFill="1" applyBorder="1" applyAlignment="1">
      <alignment horizontal="left"/>
    </xf>
    <xf numFmtId="0" fontId="61" fillId="61" borderId="1" xfId="4" applyFont="1" applyFill="1" applyBorder="1" applyAlignment="1">
      <alignment horizontal="left"/>
    </xf>
    <xf numFmtId="0" fontId="61" fillId="61" borderId="35" xfId="4" applyFont="1" applyFill="1" applyBorder="1" applyAlignment="1">
      <alignment horizontal="left"/>
    </xf>
    <xf numFmtId="0" fontId="61" fillId="61" borderId="49" xfId="4" applyFont="1" applyFill="1" applyBorder="1" applyAlignment="1">
      <alignment horizontal="left"/>
    </xf>
    <xf numFmtId="0" fontId="61" fillId="61" borderId="50" xfId="4" applyFont="1" applyFill="1" applyBorder="1" applyAlignment="1">
      <alignment horizontal="left"/>
    </xf>
    <xf numFmtId="0" fontId="13" fillId="3" borderId="53" xfId="0" applyFont="1" applyFill="1" applyBorder="1" applyAlignment="1">
      <alignment horizontal="center" vertical="center" wrapText="1"/>
    </xf>
    <xf numFmtId="0" fontId="13" fillId="3" borderId="54" xfId="0" applyFont="1" applyFill="1" applyBorder="1" applyAlignment="1">
      <alignment horizontal="center" vertical="center" wrapText="1"/>
    </xf>
    <xf numFmtId="0" fontId="3" fillId="0" borderId="49" xfId="4" applyBorder="1" applyAlignment="1">
      <alignment horizontal="left"/>
    </xf>
    <xf numFmtId="0" fontId="61" fillId="61" borderId="41" xfId="4" applyFont="1" applyFill="1" applyBorder="1" applyAlignment="1">
      <alignment horizontal="left"/>
    </xf>
    <xf numFmtId="0" fontId="61" fillId="61" borderId="42" xfId="4" applyFont="1" applyFill="1" applyBorder="1" applyAlignment="1">
      <alignment horizontal="left"/>
    </xf>
    <xf numFmtId="0" fontId="61" fillId="61" borderId="38" xfId="4" applyFont="1" applyFill="1" applyBorder="1" applyAlignment="1">
      <alignment horizontal="left"/>
    </xf>
    <xf numFmtId="0" fontId="7" fillId="0" borderId="12" xfId="0" applyFont="1" applyBorder="1" applyAlignment="1">
      <alignment horizontal="center"/>
    </xf>
    <xf numFmtId="0" fontId="7" fillId="0" borderId="16" xfId="0" applyFont="1" applyBorder="1" applyAlignment="1">
      <alignment horizontal="center"/>
    </xf>
    <xf numFmtId="0" fontId="7" fillId="0" borderId="67" xfId="0" applyFont="1" applyBorder="1" applyAlignment="1">
      <alignment horizontal="center"/>
    </xf>
    <xf numFmtId="0" fontId="7" fillId="0" borderId="68" xfId="0" applyFont="1" applyBorder="1" applyAlignment="1">
      <alignment horizontal="center"/>
    </xf>
    <xf numFmtId="0" fontId="7" fillId="0" borderId="49" xfId="0" applyFont="1" applyBorder="1" applyAlignment="1">
      <alignment horizontal="center"/>
    </xf>
    <xf numFmtId="0" fontId="7" fillId="0" borderId="48" xfId="0" applyFont="1" applyBorder="1" applyAlignment="1">
      <alignment horizontal="center"/>
    </xf>
    <xf numFmtId="0" fontId="13" fillId="38" borderId="15" xfId="0" applyFont="1" applyFill="1" applyBorder="1" applyAlignment="1">
      <alignment horizontal="center" vertical="center" wrapText="1"/>
    </xf>
    <xf numFmtId="0" fontId="13" fillId="38" borderId="11" xfId="0" applyFont="1" applyFill="1" applyBorder="1" applyAlignment="1">
      <alignment horizontal="center" vertical="center" wrapText="1"/>
    </xf>
    <xf numFmtId="0" fontId="13" fillId="38" borderId="17" xfId="0" applyFont="1" applyFill="1" applyBorder="1" applyAlignment="1">
      <alignment horizontal="center" vertical="center" wrapText="1"/>
    </xf>
    <xf numFmtId="0" fontId="13" fillId="38" borderId="14" xfId="0" applyFont="1" applyFill="1" applyBorder="1" applyAlignment="1">
      <alignment horizontal="center" vertical="center" wrapText="1"/>
    </xf>
    <xf numFmtId="0" fontId="64" fillId="4" borderId="32" xfId="0" applyFont="1" applyFill="1" applyBorder="1" applyAlignment="1">
      <alignment horizontal="center"/>
    </xf>
    <xf numFmtId="0" fontId="7" fillId="0" borderId="9" xfId="0" applyFont="1" applyBorder="1" applyAlignment="1">
      <alignment horizontal="left"/>
    </xf>
    <xf numFmtId="0" fontId="7" fillId="0" borderId="39" xfId="0" applyFont="1" applyBorder="1" applyAlignment="1">
      <alignment horizontal="left"/>
    </xf>
    <xf numFmtId="0" fontId="7" fillId="0" borderId="61" xfId="0" applyFont="1" applyBorder="1" applyAlignment="1">
      <alignment horizontal="center"/>
    </xf>
    <xf numFmtId="0" fontId="63" fillId="3" borderId="32" xfId="0" applyFont="1" applyFill="1" applyBorder="1" applyAlignment="1">
      <alignment horizontal="center" vertical="center" wrapText="1"/>
    </xf>
    <xf numFmtId="0" fontId="7" fillId="30" borderId="0" xfId="0" applyFont="1" applyFill="1" applyAlignment="1">
      <alignment horizontal="left"/>
    </xf>
    <xf numFmtId="0" fontId="7" fillId="0" borderId="45" xfId="0" applyFont="1" applyBorder="1" applyAlignment="1">
      <alignment horizontal="left"/>
    </xf>
    <xf numFmtId="0" fontId="7" fillId="0" borderId="72" xfId="0" applyFont="1" applyBorder="1" applyAlignment="1">
      <alignment horizontal="left"/>
    </xf>
    <xf numFmtId="0" fontId="21" fillId="0" borderId="45" xfId="0" applyFont="1" applyBorder="1" applyAlignment="1">
      <alignment horizontal="center"/>
    </xf>
    <xf numFmtId="0" fontId="21" fillId="0" borderId="44" xfId="0" applyFont="1" applyBorder="1" applyAlignment="1">
      <alignment horizontal="center"/>
    </xf>
    <xf numFmtId="0" fontId="3" fillId="0" borderId="49" xfId="0" applyFont="1" applyBorder="1" applyAlignment="1">
      <alignment horizontal="center" wrapText="1"/>
    </xf>
    <xf numFmtId="0" fontId="3" fillId="0" borderId="50" xfId="0" applyFont="1" applyBorder="1" applyAlignment="1">
      <alignment horizontal="center" wrapText="1"/>
    </xf>
    <xf numFmtId="0" fontId="13" fillId="3" borderId="60"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71"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62" xfId="0" applyFont="1" applyFill="1" applyBorder="1" applyAlignment="1">
      <alignment horizontal="center" vertical="center" wrapText="1"/>
    </xf>
    <xf numFmtId="0" fontId="7" fillId="0" borderId="62" xfId="0" applyFont="1" applyBorder="1" applyAlignment="1">
      <alignment horizontal="center"/>
    </xf>
    <xf numFmtId="0" fontId="7" fillId="0" borderId="63" xfId="0" applyFont="1" applyBorder="1" applyAlignment="1">
      <alignment horizontal="center"/>
    </xf>
    <xf numFmtId="0" fontId="3" fillId="4" borderId="56" xfId="0" applyFont="1" applyFill="1" applyBorder="1" applyAlignment="1">
      <alignment horizontal="center" wrapText="1"/>
    </xf>
    <xf numFmtId="0" fontId="3" fillId="4" borderId="57" xfId="0" applyFont="1" applyFill="1" applyBorder="1" applyAlignment="1">
      <alignment horizontal="center" wrapText="1"/>
    </xf>
    <xf numFmtId="0" fontId="3" fillId="4" borderId="34" xfId="0" applyFont="1" applyFill="1" applyBorder="1" applyAlignment="1">
      <alignment horizontal="center" wrapText="1"/>
    </xf>
    <xf numFmtId="0" fontId="3" fillId="4" borderId="35" xfId="0" applyFont="1" applyFill="1" applyBorder="1" applyAlignment="1">
      <alignment horizontal="center" wrapText="1"/>
    </xf>
    <xf numFmtId="0" fontId="66" fillId="0" borderId="56" xfId="0" applyFont="1" applyBorder="1" applyAlignment="1">
      <alignment horizontal="center" vertical="center" wrapText="1"/>
    </xf>
    <xf numFmtId="0" fontId="66" fillId="0" borderId="52" xfId="0" applyFont="1" applyBorder="1" applyAlignment="1">
      <alignment horizontal="center" vertical="center" wrapText="1"/>
    </xf>
    <xf numFmtId="0" fontId="66" fillId="0" borderId="57" xfId="0" applyFont="1" applyBorder="1" applyAlignment="1">
      <alignment horizontal="center" vertical="center" wrapText="1"/>
    </xf>
    <xf numFmtId="0" fontId="66" fillId="0" borderId="6" xfId="0" applyFont="1" applyBorder="1" applyAlignment="1">
      <alignment horizontal="center" vertical="center" wrapText="1"/>
    </xf>
    <xf numFmtId="0" fontId="66" fillId="0" borderId="0" xfId="0" applyFont="1" applyAlignment="1">
      <alignment horizontal="center" vertical="center" wrapText="1"/>
    </xf>
    <xf numFmtId="0" fontId="66" fillId="0" borderId="36" xfId="0" applyFont="1" applyBorder="1" applyAlignment="1">
      <alignment horizontal="center" vertical="center" wrapText="1"/>
    </xf>
    <xf numFmtId="0" fontId="64" fillId="30" borderId="0" xfId="0" applyFont="1" applyFill="1" applyAlignment="1">
      <alignment horizontal="left"/>
    </xf>
    <xf numFmtId="0" fontId="13" fillId="9" borderId="15"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13" fillId="9" borderId="17"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64" fillId="30" borderId="0" xfId="0" applyFont="1" applyFill="1" applyAlignment="1">
      <alignment horizontal="left" wrapText="1"/>
    </xf>
    <xf numFmtId="0" fontId="64" fillId="30" borderId="0" xfId="0" applyFont="1" applyFill="1" applyAlignment="1">
      <alignment horizontal="left" vertical="center" wrapText="1"/>
    </xf>
    <xf numFmtId="0" fontId="64" fillId="30" borderId="0" xfId="0" applyFont="1" applyFill="1" applyAlignment="1">
      <alignment horizontal="center"/>
    </xf>
    <xf numFmtId="0" fontId="7" fillId="0" borderId="34" xfId="0" applyFont="1" applyBorder="1" applyAlignment="1">
      <alignment horizontal="center"/>
    </xf>
    <xf numFmtId="0" fontId="7" fillId="0" borderId="35" xfId="0" applyFont="1" applyBorder="1" applyAlignment="1">
      <alignment horizontal="center"/>
    </xf>
    <xf numFmtId="0" fontId="13" fillId="37" borderId="15" xfId="0" applyFont="1" applyFill="1" applyBorder="1" applyAlignment="1">
      <alignment horizontal="center" vertical="center" wrapText="1"/>
    </xf>
    <xf numFmtId="0" fontId="13" fillId="37" borderId="11" xfId="0" applyFont="1" applyFill="1" applyBorder="1" applyAlignment="1">
      <alignment horizontal="center" vertical="center" wrapText="1"/>
    </xf>
    <xf numFmtId="0" fontId="13" fillId="37" borderId="17" xfId="0" applyFont="1" applyFill="1" applyBorder="1" applyAlignment="1">
      <alignment horizontal="center" vertical="center" wrapText="1"/>
    </xf>
    <xf numFmtId="0" fontId="13" fillId="37" borderId="14" xfId="0" applyFont="1" applyFill="1" applyBorder="1" applyAlignment="1">
      <alignment horizontal="center" vertical="center" wrapText="1"/>
    </xf>
    <xf numFmtId="0" fontId="13" fillId="23" borderId="22" xfId="0" applyFont="1" applyFill="1" applyBorder="1" applyAlignment="1">
      <alignment horizontal="center" vertical="center" wrapText="1"/>
    </xf>
    <xf numFmtId="0" fontId="13" fillId="23" borderId="0" xfId="0" applyFont="1" applyFill="1" applyAlignment="1">
      <alignment horizontal="center" vertical="center" wrapText="1"/>
    </xf>
    <xf numFmtId="0" fontId="13" fillId="23" borderId="1" xfId="0" applyFont="1" applyFill="1" applyBorder="1" applyAlignment="1">
      <alignment horizontal="center" vertical="center" wrapText="1"/>
    </xf>
    <xf numFmtId="0" fontId="13" fillId="3" borderId="56" xfId="0" applyFont="1" applyFill="1" applyBorder="1" applyAlignment="1">
      <alignment horizontal="center" vertical="center" wrapText="1"/>
    </xf>
    <xf numFmtId="0" fontId="13" fillId="3" borderId="58"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63" fillId="30" borderId="0" xfId="0" applyFont="1" applyFill="1" applyAlignment="1">
      <alignment horizontal="center" vertical="center" wrapText="1"/>
    </xf>
    <xf numFmtId="0" fontId="7" fillId="4" borderId="32" xfId="0" applyFont="1" applyFill="1" applyBorder="1" applyAlignment="1">
      <alignment horizontal="center"/>
    </xf>
    <xf numFmtId="0" fontId="7" fillId="0" borderId="50" xfId="0" applyFont="1" applyBorder="1" applyAlignment="1">
      <alignment horizontal="center"/>
    </xf>
    <xf numFmtId="0" fontId="64" fillId="0" borderId="32" xfId="0" applyFont="1" applyBorder="1" applyAlignment="1">
      <alignment horizontal="center"/>
    </xf>
    <xf numFmtId="0" fontId="64" fillId="0" borderId="32" xfId="0" applyFont="1" applyBorder="1" applyAlignment="1">
      <alignment horizontal="center" vertical="center"/>
    </xf>
    <xf numFmtId="0" fontId="21" fillId="0" borderId="32" xfId="0" applyFont="1" applyBorder="1" applyAlignment="1">
      <alignment horizontal="center" vertical="center"/>
    </xf>
    <xf numFmtId="0" fontId="63" fillId="3" borderId="0" xfId="0" applyFont="1" applyFill="1" applyAlignment="1">
      <alignment horizontal="center" vertical="center" wrapText="1"/>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21" fillId="0" borderId="49" xfId="0" applyFont="1" applyBorder="1" applyAlignment="1">
      <alignment horizontal="center" vertical="center"/>
    </xf>
    <xf numFmtId="0" fontId="21" fillId="0" borderId="50" xfId="0" applyFont="1" applyBorder="1" applyAlignment="1">
      <alignment horizontal="center" vertical="center"/>
    </xf>
    <xf numFmtId="0" fontId="7" fillId="0" borderId="7" xfId="0" applyFont="1" applyBorder="1" applyAlignment="1">
      <alignment horizontal="center"/>
    </xf>
    <xf numFmtId="0" fontId="7" fillId="0" borderId="55" xfId="0" applyFont="1" applyBorder="1" applyAlignment="1">
      <alignment horizontal="center"/>
    </xf>
    <xf numFmtId="0" fontId="13" fillId="3" borderId="22" xfId="0" applyFont="1" applyFill="1" applyBorder="1" applyAlignment="1">
      <alignment horizontal="center" vertical="center" wrapText="1"/>
    </xf>
    <xf numFmtId="0" fontId="13" fillId="3" borderId="0" xfId="0" applyFont="1" applyFill="1" applyAlignment="1">
      <alignment horizontal="center" vertical="center" wrapText="1"/>
    </xf>
    <xf numFmtId="0" fontId="7" fillId="0" borderId="56" xfId="0" applyFont="1" applyBorder="1" applyAlignment="1">
      <alignment horizontal="center"/>
    </xf>
    <xf numFmtId="0" fontId="7" fillId="0" borderId="57" xfId="0" applyFont="1" applyBorder="1" applyAlignment="1">
      <alignment horizontal="center"/>
    </xf>
    <xf numFmtId="0" fontId="65" fillId="30" borderId="0" xfId="0" applyFont="1" applyFill="1" applyAlignment="1">
      <alignment horizontal="center"/>
    </xf>
    <xf numFmtId="0" fontId="13" fillId="3" borderId="52" xfId="0" applyFont="1" applyFill="1" applyBorder="1" applyAlignment="1">
      <alignment horizontal="center" vertical="center" wrapText="1"/>
    </xf>
    <xf numFmtId="0" fontId="13" fillId="28" borderId="15" xfId="0" applyFont="1" applyFill="1" applyBorder="1" applyAlignment="1">
      <alignment horizontal="center" vertical="center" wrapText="1"/>
    </xf>
    <xf numFmtId="0" fontId="13" fillId="28" borderId="11" xfId="0" applyFont="1" applyFill="1" applyBorder="1" applyAlignment="1">
      <alignment horizontal="center" vertical="center" wrapText="1"/>
    </xf>
    <xf numFmtId="0" fontId="13" fillId="28" borderId="17" xfId="0" applyFont="1" applyFill="1" applyBorder="1" applyAlignment="1">
      <alignment horizontal="center" vertical="center" wrapText="1"/>
    </xf>
    <xf numFmtId="0" fontId="13" fillId="28" borderId="14" xfId="0" applyFont="1" applyFill="1" applyBorder="1" applyAlignment="1">
      <alignment horizontal="center" vertical="center" wrapText="1"/>
    </xf>
    <xf numFmtId="0" fontId="64" fillId="30" borderId="32" xfId="0" applyFont="1" applyFill="1" applyBorder="1" applyAlignment="1">
      <alignment horizontal="center"/>
    </xf>
    <xf numFmtId="0" fontId="77" fillId="30" borderId="0" xfId="0" quotePrefix="1" applyFont="1" applyFill="1" applyAlignment="1">
      <alignment horizontal="center"/>
    </xf>
    <xf numFmtId="0" fontId="77" fillId="30" borderId="0" xfId="0" applyFont="1" applyFill="1" applyAlignment="1">
      <alignment horizontal="center"/>
    </xf>
    <xf numFmtId="0" fontId="13" fillId="12" borderId="15" xfId="0" applyFont="1" applyFill="1" applyBorder="1" applyAlignment="1">
      <alignment horizontal="center" vertical="center" wrapText="1"/>
    </xf>
    <xf numFmtId="0" fontId="13" fillId="12" borderId="11"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13" fillId="12" borderId="14" xfId="0" applyFont="1" applyFill="1" applyBorder="1" applyAlignment="1">
      <alignment horizontal="center" vertical="center" wrapText="1"/>
    </xf>
    <xf numFmtId="0" fontId="21" fillId="0" borderId="49" xfId="0" applyFont="1" applyBorder="1" applyAlignment="1">
      <alignment horizontal="center"/>
    </xf>
    <xf numFmtId="0" fontId="21" fillId="0" borderId="50" xfId="0" applyFont="1" applyBorder="1" applyAlignment="1">
      <alignment horizontal="center"/>
    </xf>
    <xf numFmtId="0" fontId="13" fillId="35" borderId="15" xfId="0" applyFont="1" applyFill="1" applyBorder="1" applyAlignment="1">
      <alignment horizontal="center" vertical="center" wrapText="1"/>
    </xf>
    <xf numFmtId="0" fontId="13" fillId="35" borderId="11" xfId="0" applyFont="1" applyFill="1" applyBorder="1" applyAlignment="1">
      <alignment horizontal="center" vertical="center" wrapText="1"/>
    </xf>
    <xf numFmtId="0" fontId="13" fillId="35" borderId="17" xfId="0" applyFont="1" applyFill="1" applyBorder="1" applyAlignment="1">
      <alignment horizontal="center" vertical="center" wrapText="1"/>
    </xf>
    <xf numFmtId="0" fontId="13" fillId="35" borderId="14" xfId="0" applyFont="1" applyFill="1" applyBorder="1" applyAlignment="1">
      <alignment horizontal="center" vertical="center" wrapText="1"/>
    </xf>
    <xf numFmtId="0" fontId="64" fillId="30" borderId="49" xfId="0" applyFont="1" applyFill="1" applyBorder="1" applyAlignment="1">
      <alignment horizontal="center"/>
    </xf>
    <xf numFmtId="0" fontId="64" fillId="30" borderId="50" xfId="0" applyFont="1" applyFill="1" applyBorder="1" applyAlignment="1">
      <alignment horizontal="center"/>
    </xf>
    <xf numFmtId="0" fontId="7" fillId="0" borderId="12" xfId="0" applyFont="1" applyBorder="1" applyAlignment="1">
      <alignment horizontal="center" vertical="center"/>
    </xf>
    <xf numFmtId="0" fontId="7" fillId="0" borderId="16" xfId="0" applyFont="1" applyBorder="1" applyAlignment="1">
      <alignment horizontal="center" vertical="center"/>
    </xf>
    <xf numFmtId="0" fontId="13" fillId="7" borderId="15"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17" xfId="0" applyFont="1" applyFill="1" applyBorder="1" applyAlignment="1">
      <alignment horizontal="center" vertical="center" wrapText="1"/>
    </xf>
    <xf numFmtId="0" fontId="13" fillId="7" borderId="14"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26" borderId="15" xfId="0" applyFont="1" applyFill="1" applyBorder="1" applyAlignment="1">
      <alignment horizontal="center" vertical="center" wrapText="1"/>
    </xf>
    <xf numFmtId="0" fontId="13" fillId="26" borderId="11" xfId="0" applyFont="1" applyFill="1" applyBorder="1" applyAlignment="1">
      <alignment horizontal="center" vertical="center" wrapText="1"/>
    </xf>
    <xf numFmtId="0" fontId="13" fillId="26" borderId="17" xfId="0" applyFont="1" applyFill="1" applyBorder="1" applyAlignment="1">
      <alignment horizontal="center" vertical="center" wrapText="1"/>
    </xf>
    <xf numFmtId="0" fontId="13" fillId="26" borderId="14" xfId="0" applyFont="1" applyFill="1" applyBorder="1" applyAlignment="1">
      <alignment horizontal="center" vertical="center" wrapText="1"/>
    </xf>
    <xf numFmtId="0" fontId="13" fillId="33" borderId="15" xfId="0" applyFont="1" applyFill="1" applyBorder="1" applyAlignment="1">
      <alignment horizontal="center" vertical="center" wrapText="1"/>
    </xf>
    <xf numFmtId="0" fontId="13" fillId="33" borderId="11" xfId="0" applyFont="1" applyFill="1" applyBorder="1" applyAlignment="1">
      <alignment horizontal="center" vertical="center" wrapText="1"/>
    </xf>
    <xf numFmtId="0" fontId="13" fillId="33" borderId="17" xfId="0" applyFont="1" applyFill="1" applyBorder="1" applyAlignment="1">
      <alignment horizontal="center" vertical="center" wrapText="1"/>
    </xf>
    <xf numFmtId="0" fontId="13" fillId="33" borderId="14" xfId="0" applyFont="1" applyFill="1" applyBorder="1" applyAlignment="1">
      <alignment horizontal="center" vertical="center" wrapText="1"/>
    </xf>
    <xf numFmtId="0" fontId="68" fillId="0" borderId="9" xfId="0" applyFont="1" applyBorder="1" applyAlignment="1">
      <alignment horizontal="left"/>
    </xf>
    <xf numFmtId="0" fontId="68" fillId="0" borderId="39" xfId="0" applyFont="1" applyBorder="1" applyAlignment="1">
      <alignment horizontal="left"/>
    </xf>
    <xf numFmtId="0" fontId="13" fillId="31" borderId="15" xfId="0" applyFont="1" applyFill="1" applyBorder="1" applyAlignment="1">
      <alignment horizontal="center" vertical="center" wrapText="1"/>
    </xf>
    <xf numFmtId="0" fontId="13" fillId="31" borderId="11" xfId="0" applyFont="1" applyFill="1" applyBorder="1" applyAlignment="1">
      <alignment horizontal="center" vertical="center" wrapText="1"/>
    </xf>
    <xf numFmtId="0" fontId="13" fillId="31" borderId="17" xfId="0" applyFont="1" applyFill="1" applyBorder="1" applyAlignment="1">
      <alignment horizontal="center" vertical="center" wrapText="1"/>
    </xf>
    <xf numFmtId="0" fontId="13" fillId="31" borderId="14" xfId="0" applyFont="1" applyFill="1" applyBorder="1" applyAlignment="1">
      <alignment horizontal="center" vertical="center" wrapText="1"/>
    </xf>
    <xf numFmtId="0" fontId="63" fillId="3" borderId="60" xfId="0" applyFont="1" applyFill="1" applyBorder="1" applyAlignment="1">
      <alignment horizontal="center" vertical="center" wrapText="1"/>
    </xf>
    <xf numFmtId="0" fontId="63" fillId="3" borderId="9" xfId="0" applyFont="1" applyFill="1" applyBorder="1" applyAlignment="1">
      <alignment horizontal="center" vertical="center" wrapText="1"/>
    </xf>
    <xf numFmtId="0" fontId="63" fillId="3" borderId="10" xfId="0" applyFont="1" applyFill="1" applyBorder="1" applyAlignment="1">
      <alignment horizontal="center" vertical="center" wrapText="1"/>
    </xf>
    <xf numFmtId="0" fontId="63" fillId="3" borderId="62" xfId="0" applyFont="1" applyFill="1" applyBorder="1" applyAlignment="1">
      <alignment horizontal="center" vertical="center" wrapText="1"/>
    </xf>
    <xf numFmtId="0" fontId="68" fillId="0" borderId="32" xfId="0" applyFont="1" applyBorder="1" applyAlignment="1">
      <alignment horizontal="left"/>
    </xf>
    <xf numFmtId="0" fontId="68" fillId="0" borderId="61" xfId="0" applyFont="1" applyBorder="1" applyAlignment="1">
      <alignment horizontal="left"/>
    </xf>
    <xf numFmtId="0" fontId="68" fillId="0" borderId="49" xfId="0" applyFont="1" applyBorder="1" applyAlignment="1">
      <alignment horizontal="left"/>
    </xf>
    <xf numFmtId="0" fontId="68" fillId="0" borderId="48" xfId="0" applyFont="1" applyBorder="1" applyAlignment="1">
      <alignment horizontal="left"/>
    </xf>
    <xf numFmtId="0" fontId="21" fillId="0" borderId="62" xfId="0" applyFont="1" applyBorder="1" applyAlignment="1">
      <alignment horizontal="center"/>
    </xf>
    <xf numFmtId="0" fontId="21" fillId="0" borderId="63" xfId="0" applyFont="1" applyBorder="1" applyAlignment="1">
      <alignment horizontal="center"/>
    </xf>
    <xf numFmtId="0" fontId="64" fillId="4" borderId="62" xfId="0" applyFont="1" applyFill="1" applyBorder="1" applyAlignment="1">
      <alignment horizontal="center"/>
    </xf>
    <xf numFmtId="0" fontId="64" fillId="4" borderId="63" xfId="0" applyFont="1" applyFill="1" applyBorder="1" applyAlignment="1">
      <alignment horizontal="center"/>
    </xf>
    <xf numFmtId="0" fontId="64" fillId="4" borderId="9" xfId="0" applyFont="1" applyFill="1" applyBorder="1" applyAlignment="1">
      <alignment horizontal="center"/>
    </xf>
    <xf numFmtId="0" fontId="64" fillId="4" borderId="39" xfId="0" applyFont="1" applyFill="1" applyBorder="1" applyAlignment="1">
      <alignment horizontal="center"/>
    </xf>
    <xf numFmtId="0" fontId="13" fillId="32" borderId="15" xfId="0" applyFont="1" applyFill="1" applyBorder="1" applyAlignment="1">
      <alignment horizontal="center" vertical="center" wrapText="1"/>
    </xf>
    <xf numFmtId="0" fontId="13" fillId="32" borderId="11" xfId="0" applyFont="1" applyFill="1" applyBorder="1" applyAlignment="1">
      <alignment horizontal="center" vertical="center" wrapText="1"/>
    </xf>
    <xf numFmtId="0" fontId="13" fillId="32" borderId="17" xfId="0" applyFont="1" applyFill="1" applyBorder="1" applyAlignment="1">
      <alignment horizontal="center" vertical="center" wrapText="1"/>
    </xf>
    <xf numFmtId="0" fontId="13" fillId="32" borderId="14" xfId="0" applyFont="1" applyFill="1" applyBorder="1" applyAlignment="1">
      <alignment horizontal="center" vertical="center" wrapText="1"/>
    </xf>
    <xf numFmtId="0" fontId="7" fillId="30" borderId="0" xfId="0" applyFont="1" applyFill="1" applyAlignment="1">
      <alignment horizontal="center"/>
    </xf>
    <xf numFmtId="0" fontId="7" fillId="0" borderId="9" xfId="0" applyFont="1" applyBorder="1" applyAlignment="1">
      <alignment horizontal="center"/>
    </xf>
    <xf numFmtId="0" fontId="7" fillId="0" borderId="39" xfId="0" applyFont="1" applyBorder="1" applyAlignment="1">
      <alignment horizontal="center"/>
    </xf>
    <xf numFmtId="0" fontId="68" fillId="0" borderId="67" xfId="0" applyFont="1" applyBorder="1" applyAlignment="1">
      <alignment horizontal="left"/>
    </xf>
    <xf numFmtId="0" fontId="68" fillId="0" borderId="68" xfId="0" applyFont="1" applyBorder="1" applyAlignment="1">
      <alignment horizontal="left"/>
    </xf>
    <xf numFmtId="0" fontId="63" fillId="10" borderId="60" xfId="0" applyFont="1" applyFill="1" applyBorder="1" applyAlignment="1">
      <alignment horizontal="center" vertical="center" wrapText="1"/>
    </xf>
    <xf numFmtId="0" fontId="63" fillId="10" borderId="9" xfId="0" applyFont="1" applyFill="1" applyBorder="1" applyAlignment="1">
      <alignment horizontal="center" vertical="center" wrapText="1"/>
    </xf>
    <xf numFmtId="0" fontId="63" fillId="10" borderId="10" xfId="0" applyFont="1" applyFill="1" applyBorder="1" applyAlignment="1">
      <alignment horizontal="center" vertical="center" wrapText="1"/>
    </xf>
    <xf numFmtId="0" fontId="63" fillId="10" borderId="62" xfId="0" applyFont="1" applyFill="1" applyBorder="1" applyAlignment="1">
      <alignment horizontal="center" vertical="center" wrapText="1"/>
    </xf>
    <xf numFmtId="0" fontId="64" fillId="0" borderId="9" xfId="0" applyFont="1" applyBorder="1" applyAlignment="1">
      <alignment horizontal="center"/>
    </xf>
    <xf numFmtId="0" fontId="64" fillId="0" borderId="39" xfId="0" applyFont="1" applyBorder="1" applyAlignment="1">
      <alignment horizontal="center"/>
    </xf>
    <xf numFmtId="0" fontId="64" fillId="0" borderId="62" xfId="0" applyFont="1" applyBorder="1" applyAlignment="1">
      <alignment horizontal="center"/>
    </xf>
    <xf numFmtId="0" fontId="64" fillId="0" borderId="63" xfId="0" applyFont="1" applyBorder="1" applyAlignment="1">
      <alignment horizontal="center"/>
    </xf>
    <xf numFmtId="0" fontId="64" fillId="0" borderId="49" xfId="0" applyFont="1" applyBorder="1" applyAlignment="1">
      <alignment horizontal="center"/>
    </xf>
    <xf numFmtId="0" fontId="64" fillId="0" borderId="50" xfId="0" applyFont="1" applyBorder="1" applyAlignment="1">
      <alignment horizontal="center"/>
    </xf>
    <xf numFmtId="0" fontId="64" fillId="0" borderId="0" xfId="0" applyFont="1" applyAlignment="1">
      <alignment horizontal="center"/>
    </xf>
    <xf numFmtId="0" fontId="7" fillId="0" borderId="52" xfId="0" applyFont="1" applyBorder="1" applyAlignment="1">
      <alignment horizontal="left" vertical="center" wrapText="1"/>
    </xf>
    <xf numFmtId="0" fontId="7" fillId="0" borderId="0" xfId="0" applyFont="1" applyAlignment="1">
      <alignment horizontal="left" vertical="center" wrapText="1"/>
    </xf>
    <xf numFmtId="0" fontId="3" fillId="0" borderId="49" xfId="0" applyFont="1" applyBorder="1" applyAlignment="1">
      <alignment horizontal="center"/>
    </xf>
    <xf numFmtId="0" fontId="3" fillId="0" borderId="50" xfId="0" applyFont="1" applyBorder="1" applyAlignment="1">
      <alignment horizontal="center"/>
    </xf>
    <xf numFmtId="0" fontId="67" fillId="35" borderId="15" xfId="0" applyFont="1" applyFill="1" applyBorder="1" applyAlignment="1">
      <alignment horizontal="center" vertical="top" wrapText="1"/>
    </xf>
    <xf numFmtId="0" fontId="67" fillId="35" borderId="22" xfId="0" applyFont="1" applyFill="1" applyBorder="1" applyAlignment="1">
      <alignment horizontal="center" vertical="top" wrapText="1"/>
    </xf>
    <xf numFmtId="0" fontId="67" fillId="35" borderId="21" xfId="0" applyFont="1" applyFill="1" applyBorder="1" applyAlignment="1">
      <alignment horizontal="center" vertical="top" wrapText="1"/>
    </xf>
    <xf numFmtId="0" fontId="67" fillId="35" borderId="0" xfId="0" applyFont="1" applyFill="1" applyAlignment="1">
      <alignment horizontal="center" vertical="top" wrapText="1"/>
    </xf>
    <xf numFmtId="0" fontId="67" fillId="35" borderId="17" xfId="0" applyFont="1" applyFill="1" applyBorder="1" applyAlignment="1">
      <alignment horizontal="center" vertical="top" wrapText="1"/>
    </xf>
    <xf numFmtId="0" fontId="67" fillId="35" borderId="1" xfId="0" applyFont="1" applyFill="1" applyBorder="1" applyAlignment="1">
      <alignment horizontal="center" vertical="top" wrapText="1"/>
    </xf>
    <xf numFmtId="0" fontId="21" fillId="0" borderId="58" xfId="0" applyFont="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xf numFmtId="0" fontId="13" fillId="36" borderId="52" xfId="0" applyFont="1" applyFill="1" applyBorder="1" applyAlignment="1">
      <alignment horizontal="center" vertical="center" wrapText="1"/>
    </xf>
    <xf numFmtId="0" fontId="13" fillId="36" borderId="58" xfId="0" applyFont="1" applyFill="1" applyBorder="1" applyAlignment="1">
      <alignment horizontal="center" vertical="center" wrapText="1"/>
    </xf>
    <xf numFmtId="0" fontId="13" fillId="36" borderId="0" xfId="0" applyFont="1" applyFill="1" applyAlignment="1">
      <alignment horizontal="center" vertical="center" wrapText="1"/>
    </xf>
    <xf numFmtId="0" fontId="13" fillId="36" borderId="4" xfId="0" applyFont="1" applyFill="1" applyBorder="1" applyAlignment="1">
      <alignment horizontal="center" vertical="center" wrapText="1"/>
    </xf>
    <xf numFmtId="0" fontId="13" fillId="3" borderId="15"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4" xfId="0" applyFont="1" applyFill="1" applyBorder="1" applyAlignment="1">
      <alignment horizontal="center" vertical="center"/>
    </xf>
    <xf numFmtId="0" fontId="13" fillId="21" borderId="15" xfId="0" applyFont="1" applyFill="1" applyBorder="1" applyAlignment="1">
      <alignment horizontal="center" vertical="center" wrapText="1"/>
    </xf>
    <xf numFmtId="0" fontId="13" fillId="21" borderId="11" xfId="0" applyFont="1" applyFill="1" applyBorder="1" applyAlignment="1">
      <alignment horizontal="center" vertical="center" wrapText="1"/>
    </xf>
    <xf numFmtId="0" fontId="13" fillId="21" borderId="21" xfId="0" applyFont="1" applyFill="1" applyBorder="1" applyAlignment="1">
      <alignment horizontal="center" vertical="center" wrapText="1"/>
    </xf>
    <xf numFmtId="0" fontId="13" fillId="21" borderId="4" xfId="0" applyFont="1" applyFill="1" applyBorder="1" applyAlignment="1">
      <alignment horizontal="center" vertical="center" wrapText="1"/>
    </xf>
    <xf numFmtId="0" fontId="13" fillId="21" borderId="17" xfId="0" applyFont="1" applyFill="1" applyBorder="1" applyAlignment="1">
      <alignment horizontal="center" vertical="center" wrapText="1"/>
    </xf>
    <xf numFmtId="0" fontId="13" fillId="21" borderId="14" xfId="0" applyFont="1" applyFill="1" applyBorder="1" applyAlignment="1">
      <alignment horizontal="center" vertical="center" wrapText="1"/>
    </xf>
    <xf numFmtId="0" fontId="3" fillId="0" borderId="56" xfId="0" applyFont="1" applyBorder="1" applyAlignment="1">
      <alignment horizontal="center" wrapText="1"/>
    </xf>
    <xf numFmtId="0" fontId="3" fillId="0" borderId="57" xfId="0" applyFont="1" applyBorder="1" applyAlignment="1">
      <alignment horizontal="center" wrapText="1"/>
    </xf>
    <xf numFmtId="0" fontId="3" fillId="0" borderId="7" xfId="0" applyFont="1" applyBorder="1" applyAlignment="1">
      <alignment horizontal="center" wrapText="1"/>
    </xf>
    <xf numFmtId="0" fontId="3" fillId="0" borderId="55" xfId="0" applyFont="1" applyBorder="1" applyAlignment="1">
      <alignment horizontal="center" wrapText="1"/>
    </xf>
    <xf numFmtId="0" fontId="3" fillId="63" borderId="32" xfId="0" applyFont="1" applyFill="1" applyBorder="1" applyAlignment="1">
      <alignment horizontal="center"/>
    </xf>
    <xf numFmtId="0" fontId="7" fillId="10" borderId="32" xfId="0" applyFont="1" applyFill="1" applyBorder="1" applyAlignment="1">
      <alignment horizontal="center"/>
    </xf>
    <xf numFmtId="0" fontId="3" fillId="26" borderId="32" xfId="0" applyFont="1" applyFill="1" applyBorder="1" applyAlignment="1">
      <alignment horizontal="center"/>
    </xf>
    <xf numFmtId="0" fontId="3" fillId="27" borderId="32" xfId="0" applyFont="1" applyFill="1" applyBorder="1" applyAlignment="1">
      <alignment horizontal="center"/>
    </xf>
    <xf numFmtId="0" fontId="3" fillId="28" borderId="49" xfId="0" applyFont="1" applyFill="1" applyBorder="1" applyAlignment="1">
      <alignment horizontal="center"/>
    </xf>
    <xf numFmtId="0" fontId="3" fillId="28" borderId="50" xfId="0" applyFont="1" applyFill="1" applyBorder="1" applyAlignment="1">
      <alignment horizontal="center"/>
    </xf>
    <xf numFmtId="0" fontId="3" fillId="29" borderId="32" xfId="0" applyFont="1" applyFill="1" applyBorder="1" applyAlignment="1">
      <alignment horizontal="center"/>
    </xf>
    <xf numFmtId="0" fontId="7" fillId="24" borderId="32" xfId="0" applyFont="1" applyFill="1" applyBorder="1" applyAlignment="1">
      <alignment horizontal="center"/>
    </xf>
    <xf numFmtId="0" fontId="7" fillId="22" borderId="32" xfId="0" applyFont="1" applyFill="1" applyBorder="1" applyAlignment="1">
      <alignment horizontal="center"/>
    </xf>
    <xf numFmtId="0" fontId="7" fillId="21" borderId="32" xfId="0" applyFont="1" applyFill="1" applyBorder="1" applyAlignment="1">
      <alignment horizontal="center"/>
    </xf>
    <xf numFmtId="0" fontId="7" fillId="7" borderId="32" xfId="0" applyFont="1" applyFill="1" applyBorder="1" applyAlignment="1">
      <alignment horizontal="center"/>
    </xf>
    <xf numFmtId="0" fontId="7" fillId="35" borderId="32" xfId="0" applyFont="1" applyFill="1" applyBorder="1" applyAlignment="1">
      <alignment horizontal="center"/>
    </xf>
    <xf numFmtId="0" fontId="75" fillId="0" borderId="32" xfId="4" applyFont="1" applyBorder="1" applyAlignment="1">
      <alignment horizontal="left" wrapText="1"/>
    </xf>
    <xf numFmtId="0" fontId="55" fillId="16" borderId="32" xfId="4" applyFont="1" applyFill="1" applyBorder="1" applyAlignment="1">
      <alignment horizontal="center" wrapText="1"/>
    </xf>
    <xf numFmtId="0" fontId="15" fillId="0" borderId="32" xfId="4" applyFont="1" applyBorder="1" applyAlignment="1" applyProtection="1">
      <alignment horizontal="left" wrapText="1"/>
      <protection locked="0"/>
    </xf>
    <xf numFmtId="0" fontId="15" fillId="0" borderId="32" xfId="4" applyFont="1" applyBorder="1" applyAlignment="1">
      <alignment horizontal="left" wrapText="1"/>
    </xf>
    <xf numFmtId="0" fontId="17" fillId="0" borderId="56" xfId="0" applyFont="1" applyBorder="1" applyAlignment="1">
      <alignment horizontal="left" vertical="center" wrapText="1"/>
    </xf>
    <xf numFmtId="0" fontId="17" fillId="0" borderId="52" xfId="0" applyFont="1" applyBorder="1" applyAlignment="1">
      <alignment horizontal="left" vertical="center" wrapText="1"/>
    </xf>
    <xf numFmtId="0" fontId="17" fillId="0" borderId="58" xfId="0" applyFont="1" applyBorder="1" applyAlignment="1">
      <alignment horizontal="left" vertical="center" wrapText="1"/>
    </xf>
    <xf numFmtId="0" fontId="18" fillId="0" borderId="6" xfId="0" applyFont="1" applyBorder="1" applyAlignment="1">
      <alignment horizontal="left" vertical="center" wrapText="1"/>
    </xf>
    <xf numFmtId="0" fontId="18" fillId="0" borderId="0" xfId="0" applyFont="1" applyAlignment="1">
      <alignment horizontal="left" vertical="center" wrapText="1"/>
    </xf>
    <xf numFmtId="0" fontId="18" fillId="0" borderId="4" xfId="0" applyFont="1" applyBorder="1" applyAlignment="1">
      <alignment horizontal="left" vertical="center" wrapText="1"/>
    </xf>
    <xf numFmtId="0" fontId="18" fillId="0" borderId="7" xfId="0"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cellXfs>
  <cellStyles count="2724">
    <cellStyle name="20% - Accent1 2" xfId="11" xr:uid="{00000000-0005-0000-0000-000000000000}"/>
    <cellStyle name="20% - Accent2 2" xfId="12" xr:uid="{00000000-0005-0000-0000-000001000000}"/>
    <cellStyle name="20% - Accent3 2" xfId="13" xr:uid="{00000000-0005-0000-0000-000002000000}"/>
    <cellStyle name="20% - Accent4 2" xfId="14" xr:uid="{00000000-0005-0000-0000-000003000000}"/>
    <cellStyle name="20% - Accent5 2" xfId="15" xr:uid="{00000000-0005-0000-0000-000004000000}"/>
    <cellStyle name="20% - Accent6 2" xfId="16" xr:uid="{00000000-0005-0000-0000-000005000000}"/>
    <cellStyle name="40% - Accent1 2" xfId="17" xr:uid="{00000000-0005-0000-0000-000006000000}"/>
    <cellStyle name="40% - Accent2 2" xfId="18" xr:uid="{00000000-0005-0000-0000-000007000000}"/>
    <cellStyle name="40% - Accent3 2" xfId="19" xr:uid="{00000000-0005-0000-0000-000008000000}"/>
    <cellStyle name="40% - Accent4 2" xfId="20" xr:uid="{00000000-0005-0000-0000-000009000000}"/>
    <cellStyle name="40% - Accent5 2" xfId="21" xr:uid="{00000000-0005-0000-0000-00000A000000}"/>
    <cellStyle name="40% - Accent6 2" xfId="22" xr:uid="{00000000-0005-0000-0000-00000B000000}"/>
    <cellStyle name="60% - Accent1 2" xfId="23" xr:uid="{00000000-0005-0000-0000-00000C000000}"/>
    <cellStyle name="60% - Accent2 2" xfId="24" xr:uid="{00000000-0005-0000-0000-00000D000000}"/>
    <cellStyle name="60% - Accent3 2" xfId="25" xr:uid="{00000000-0005-0000-0000-00000E000000}"/>
    <cellStyle name="60% - Accent4 2" xfId="26" xr:uid="{00000000-0005-0000-0000-00000F000000}"/>
    <cellStyle name="60% - Accent5 2" xfId="27" xr:uid="{00000000-0005-0000-0000-000010000000}"/>
    <cellStyle name="60% - Accent6 2" xfId="28" xr:uid="{00000000-0005-0000-0000-000011000000}"/>
    <cellStyle name="Accent1 2" xfId="29" xr:uid="{00000000-0005-0000-0000-000012000000}"/>
    <cellStyle name="Accent2 2" xfId="30" xr:uid="{00000000-0005-0000-0000-000013000000}"/>
    <cellStyle name="Accent3 2" xfId="31" xr:uid="{00000000-0005-0000-0000-000014000000}"/>
    <cellStyle name="Accent4 2" xfId="32" xr:uid="{00000000-0005-0000-0000-000015000000}"/>
    <cellStyle name="Accent5 2" xfId="33" xr:uid="{00000000-0005-0000-0000-000016000000}"/>
    <cellStyle name="Accent6 2" xfId="34" xr:uid="{00000000-0005-0000-0000-000017000000}"/>
    <cellStyle name="Bad 2" xfId="35" xr:uid="{00000000-0005-0000-0000-000018000000}"/>
    <cellStyle name="Calculation 2" xfId="36" xr:uid="{00000000-0005-0000-0000-000019000000}"/>
    <cellStyle name="Calculation 2 10" xfId="37" xr:uid="{00000000-0005-0000-0000-00001A000000}"/>
    <cellStyle name="Calculation 2 10 2" xfId="38" xr:uid="{00000000-0005-0000-0000-00001B000000}"/>
    <cellStyle name="Calculation 2 11" xfId="39" xr:uid="{00000000-0005-0000-0000-00001C000000}"/>
    <cellStyle name="Calculation 2 11 2" xfId="40" xr:uid="{00000000-0005-0000-0000-00001D000000}"/>
    <cellStyle name="Calculation 2 12" xfId="41" xr:uid="{00000000-0005-0000-0000-00001E000000}"/>
    <cellStyle name="Calculation 2 12 2" xfId="42" xr:uid="{00000000-0005-0000-0000-00001F000000}"/>
    <cellStyle name="Calculation 2 13" xfId="43" xr:uid="{00000000-0005-0000-0000-000020000000}"/>
    <cellStyle name="Calculation 2 13 2" xfId="44" xr:uid="{00000000-0005-0000-0000-000021000000}"/>
    <cellStyle name="Calculation 2 14" xfId="45" xr:uid="{00000000-0005-0000-0000-000022000000}"/>
    <cellStyle name="Calculation 2 14 2" xfId="46" xr:uid="{00000000-0005-0000-0000-000023000000}"/>
    <cellStyle name="Calculation 2 15" xfId="47" xr:uid="{00000000-0005-0000-0000-000024000000}"/>
    <cellStyle name="Calculation 2 15 2" xfId="48" xr:uid="{00000000-0005-0000-0000-000025000000}"/>
    <cellStyle name="Calculation 2 16" xfId="49" xr:uid="{00000000-0005-0000-0000-000026000000}"/>
    <cellStyle name="Calculation 2 16 2" xfId="50" xr:uid="{00000000-0005-0000-0000-000027000000}"/>
    <cellStyle name="Calculation 2 17" xfId="51" xr:uid="{00000000-0005-0000-0000-000028000000}"/>
    <cellStyle name="Calculation 2 17 2" xfId="52" xr:uid="{00000000-0005-0000-0000-000029000000}"/>
    <cellStyle name="Calculation 2 18" xfId="53" xr:uid="{00000000-0005-0000-0000-00002A000000}"/>
    <cellStyle name="Calculation 2 18 2" xfId="54" xr:uid="{00000000-0005-0000-0000-00002B000000}"/>
    <cellStyle name="Calculation 2 19" xfId="55" xr:uid="{00000000-0005-0000-0000-00002C000000}"/>
    <cellStyle name="Calculation 2 19 2" xfId="56" xr:uid="{00000000-0005-0000-0000-00002D000000}"/>
    <cellStyle name="Calculation 2 2" xfId="57" xr:uid="{00000000-0005-0000-0000-00002E000000}"/>
    <cellStyle name="Calculation 2 2 10" xfId="58" xr:uid="{00000000-0005-0000-0000-00002F000000}"/>
    <cellStyle name="Calculation 2 2 10 2" xfId="59" xr:uid="{00000000-0005-0000-0000-000030000000}"/>
    <cellStyle name="Calculation 2 2 11" xfId="60" xr:uid="{00000000-0005-0000-0000-000031000000}"/>
    <cellStyle name="Calculation 2 2 11 2" xfId="61" xr:uid="{00000000-0005-0000-0000-000032000000}"/>
    <cellStyle name="Calculation 2 2 12" xfId="62" xr:uid="{00000000-0005-0000-0000-000033000000}"/>
    <cellStyle name="Calculation 2 2 12 2" xfId="63" xr:uid="{00000000-0005-0000-0000-000034000000}"/>
    <cellStyle name="Calculation 2 2 13" xfId="64" xr:uid="{00000000-0005-0000-0000-000035000000}"/>
    <cellStyle name="Calculation 2 2 13 2" xfId="65" xr:uid="{00000000-0005-0000-0000-000036000000}"/>
    <cellStyle name="Calculation 2 2 14" xfId="66" xr:uid="{00000000-0005-0000-0000-000037000000}"/>
    <cellStyle name="Calculation 2 2 14 2" xfId="67" xr:uid="{00000000-0005-0000-0000-000038000000}"/>
    <cellStyle name="Calculation 2 2 15" xfId="68" xr:uid="{00000000-0005-0000-0000-000039000000}"/>
    <cellStyle name="Calculation 2 2 15 2" xfId="69" xr:uid="{00000000-0005-0000-0000-00003A000000}"/>
    <cellStyle name="Calculation 2 2 16" xfId="70" xr:uid="{00000000-0005-0000-0000-00003B000000}"/>
    <cellStyle name="Calculation 2 2 16 2" xfId="71" xr:uid="{00000000-0005-0000-0000-00003C000000}"/>
    <cellStyle name="Calculation 2 2 17" xfId="72" xr:uid="{00000000-0005-0000-0000-00003D000000}"/>
    <cellStyle name="Calculation 2 2 17 2" xfId="73" xr:uid="{00000000-0005-0000-0000-00003E000000}"/>
    <cellStyle name="Calculation 2 2 18" xfId="74" xr:uid="{00000000-0005-0000-0000-00003F000000}"/>
    <cellStyle name="Calculation 2 2 18 2" xfId="75" xr:uid="{00000000-0005-0000-0000-000040000000}"/>
    <cellStyle name="Calculation 2 2 19" xfId="76" xr:uid="{00000000-0005-0000-0000-000041000000}"/>
    <cellStyle name="Calculation 2 2 19 2" xfId="77" xr:uid="{00000000-0005-0000-0000-000042000000}"/>
    <cellStyle name="Calculation 2 2 2" xfId="78" xr:uid="{00000000-0005-0000-0000-000043000000}"/>
    <cellStyle name="Calculation 2 2 2 10" xfId="79" xr:uid="{00000000-0005-0000-0000-000044000000}"/>
    <cellStyle name="Calculation 2 2 2 10 2" xfId="80" xr:uid="{00000000-0005-0000-0000-000045000000}"/>
    <cellStyle name="Calculation 2 2 2 11" xfId="81" xr:uid="{00000000-0005-0000-0000-000046000000}"/>
    <cellStyle name="Calculation 2 2 2 11 2" xfId="82" xr:uid="{00000000-0005-0000-0000-000047000000}"/>
    <cellStyle name="Calculation 2 2 2 12" xfId="83" xr:uid="{00000000-0005-0000-0000-000048000000}"/>
    <cellStyle name="Calculation 2 2 2 12 2" xfId="84" xr:uid="{00000000-0005-0000-0000-000049000000}"/>
    <cellStyle name="Calculation 2 2 2 13" xfId="85" xr:uid="{00000000-0005-0000-0000-00004A000000}"/>
    <cellStyle name="Calculation 2 2 2 13 2" xfId="86" xr:uid="{00000000-0005-0000-0000-00004B000000}"/>
    <cellStyle name="Calculation 2 2 2 14" xfId="87" xr:uid="{00000000-0005-0000-0000-00004C000000}"/>
    <cellStyle name="Calculation 2 2 2 14 2" xfId="88" xr:uid="{00000000-0005-0000-0000-00004D000000}"/>
    <cellStyle name="Calculation 2 2 2 15" xfId="89" xr:uid="{00000000-0005-0000-0000-00004E000000}"/>
    <cellStyle name="Calculation 2 2 2 15 2" xfId="90" xr:uid="{00000000-0005-0000-0000-00004F000000}"/>
    <cellStyle name="Calculation 2 2 2 16" xfId="91" xr:uid="{00000000-0005-0000-0000-000050000000}"/>
    <cellStyle name="Calculation 2 2 2 16 2" xfId="92" xr:uid="{00000000-0005-0000-0000-000051000000}"/>
    <cellStyle name="Calculation 2 2 2 17" xfId="93" xr:uid="{00000000-0005-0000-0000-000052000000}"/>
    <cellStyle name="Calculation 2 2 2 17 2" xfId="94" xr:uid="{00000000-0005-0000-0000-000053000000}"/>
    <cellStyle name="Calculation 2 2 2 18" xfId="95" xr:uid="{00000000-0005-0000-0000-000054000000}"/>
    <cellStyle name="Calculation 2 2 2 18 2" xfId="96" xr:uid="{00000000-0005-0000-0000-000055000000}"/>
    <cellStyle name="Calculation 2 2 2 19" xfId="97" xr:uid="{00000000-0005-0000-0000-000056000000}"/>
    <cellStyle name="Calculation 2 2 2 19 2" xfId="98" xr:uid="{00000000-0005-0000-0000-000057000000}"/>
    <cellStyle name="Calculation 2 2 2 2" xfId="99" xr:uid="{00000000-0005-0000-0000-000058000000}"/>
    <cellStyle name="Calculation 2 2 2 2 2" xfId="100" xr:uid="{00000000-0005-0000-0000-000059000000}"/>
    <cellStyle name="Calculation 2 2 2 20" xfId="101" xr:uid="{00000000-0005-0000-0000-00005A000000}"/>
    <cellStyle name="Calculation 2 2 2 20 2" xfId="102" xr:uid="{00000000-0005-0000-0000-00005B000000}"/>
    <cellStyle name="Calculation 2 2 2 21" xfId="103" xr:uid="{00000000-0005-0000-0000-00005C000000}"/>
    <cellStyle name="Calculation 2 2 2 21 2" xfId="104" xr:uid="{00000000-0005-0000-0000-00005D000000}"/>
    <cellStyle name="Calculation 2 2 2 22" xfId="105" xr:uid="{00000000-0005-0000-0000-00005E000000}"/>
    <cellStyle name="Calculation 2 2 2 22 2" xfId="106" xr:uid="{00000000-0005-0000-0000-00005F000000}"/>
    <cellStyle name="Calculation 2 2 2 23" xfId="107" xr:uid="{00000000-0005-0000-0000-000060000000}"/>
    <cellStyle name="Calculation 2 2 2 23 2" xfId="108" xr:uid="{00000000-0005-0000-0000-000061000000}"/>
    <cellStyle name="Calculation 2 2 2 24" xfId="109" xr:uid="{00000000-0005-0000-0000-000062000000}"/>
    <cellStyle name="Calculation 2 2 2 24 2" xfId="110" xr:uid="{00000000-0005-0000-0000-000063000000}"/>
    <cellStyle name="Calculation 2 2 2 25" xfId="111" xr:uid="{00000000-0005-0000-0000-000064000000}"/>
    <cellStyle name="Calculation 2 2 2 25 2" xfId="112" xr:uid="{00000000-0005-0000-0000-000065000000}"/>
    <cellStyle name="Calculation 2 2 2 26" xfId="113" xr:uid="{00000000-0005-0000-0000-000066000000}"/>
    <cellStyle name="Calculation 2 2 2 26 2" xfId="114" xr:uid="{00000000-0005-0000-0000-000067000000}"/>
    <cellStyle name="Calculation 2 2 2 27" xfId="115" xr:uid="{00000000-0005-0000-0000-000068000000}"/>
    <cellStyle name="Calculation 2 2 2 28" xfId="116" xr:uid="{00000000-0005-0000-0000-000069000000}"/>
    <cellStyle name="Calculation 2 2 2 3" xfId="117" xr:uid="{00000000-0005-0000-0000-00006A000000}"/>
    <cellStyle name="Calculation 2 2 2 3 2" xfId="118" xr:uid="{00000000-0005-0000-0000-00006B000000}"/>
    <cellStyle name="Calculation 2 2 2 4" xfId="119" xr:uid="{00000000-0005-0000-0000-00006C000000}"/>
    <cellStyle name="Calculation 2 2 2 4 2" xfId="120" xr:uid="{00000000-0005-0000-0000-00006D000000}"/>
    <cellStyle name="Calculation 2 2 2 5" xfId="121" xr:uid="{00000000-0005-0000-0000-00006E000000}"/>
    <cellStyle name="Calculation 2 2 2 5 2" xfId="122" xr:uid="{00000000-0005-0000-0000-00006F000000}"/>
    <cellStyle name="Calculation 2 2 2 6" xfId="123" xr:uid="{00000000-0005-0000-0000-000070000000}"/>
    <cellStyle name="Calculation 2 2 2 6 2" xfId="124" xr:uid="{00000000-0005-0000-0000-000071000000}"/>
    <cellStyle name="Calculation 2 2 2 7" xfId="125" xr:uid="{00000000-0005-0000-0000-000072000000}"/>
    <cellStyle name="Calculation 2 2 2 7 2" xfId="126" xr:uid="{00000000-0005-0000-0000-000073000000}"/>
    <cellStyle name="Calculation 2 2 2 8" xfId="127" xr:uid="{00000000-0005-0000-0000-000074000000}"/>
    <cellStyle name="Calculation 2 2 2 8 2" xfId="128" xr:uid="{00000000-0005-0000-0000-000075000000}"/>
    <cellStyle name="Calculation 2 2 2 9" xfId="129" xr:uid="{00000000-0005-0000-0000-000076000000}"/>
    <cellStyle name="Calculation 2 2 2 9 2" xfId="130" xr:uid="{00000000-0005-0000-0000-000077000000}"/>
    <cellStyle name="Calculation 2 2 20" xfId="131" xr:uid="{00000000-0005-0000-0000-000078000000}"/>
    <cellStyle name="Calculation 2 2 20 2" xfId="132" xr:uid="{00000000-0005-0000-0000-000079000000}"/>
    <cellStyle name="Calculation 2 2 21" xfId="133" xr:uid="{00000000-0005-0000-0000-00007A000000}"/>
    <cellStyle name="Calculation 2 2 21 2" xfId="134" xr:uid="{00000000-0005-0000-0000-00007B000000}"/>
    <cellStyle name="Calculation 2 2 22" xfId="135" xr:uid="{00000000-0005-0000-0000-00007C000000}"/>
    <cellStyle name="Calculation 2 2 22 2" xfId="136" xr:uid="{00000000-0005-0000-0000-00007D000000}"/>
    <cellStyle name="Calculation 2 2 23" xfId="137" xr:uid="{00000000-0005-0000-0000-00007E000000}"/>
    <cellStyle name="Calculation 2 2 23 2" xfId="138" xr:uid="{00000000-0005-0000-0000-00007F000000}"/>
    <cellStyle name="Calculation 2 2 24" xfId="139" xr:uid="{00000000-0005-0000-0000-000080000000}"/>
    <cellStyle name="Calculation 2 2 24 2" xfId="140" xr:uid="{00000000-0005-0000-0000-000081000000}"/>
    <cellStyle name="Calculation 2 2 25" xfId="141" xr:uid="{00000000-0005-0000-0000-000082000000}"/>
    <cellStyle name="Calculation 2 2 25 2" xfId="142" xr:uid="{00000000-0005-0000-0000-000083000000}"/>
    <cellStyle name="Calculation 2 2 26" xfId="143" xr:uid="{00000000-0005-0000-0000-000084000000}"/>
    <cellStyle name="Calculation 2 2 26 2" xfId="144" xr:uid="{00000000-0005-0000-0000-000085000000}"/>
    <cellStyle name="Calculation 2 2 27" xfId="145" xr:uid="{00000000-0005-0000-0000-000086000000}"/>
    <cellStyle name="Calculation 2 2 27 2" xfId="146" xr:uid="{00000000-0005-0000-0000-000087000000}"/>
    <cellStyle name="Calculation 2 2 28" xfId="147" xr:uid="{00000000-0005-0000-0000-000088000000}"/>
    <cellStyle name="Calculation 2 2 29" xfId="148" xr:uid="{00000000-0005-0000-0000-000089000000}"/>
    <cellStyle name="Calculation 2 2 3" xfId="149" xr:uid="{00000000-0005-0000-0000-00008A000000}"/>
    <cellStyle name="Calculation 2 2 3 2" xfId="150" xr:uid="{00000000-0005-0000-0000-00008B000000}"/>
    <cellStyle name="Calculation 2 2 30" xfId="151" xr:uid="{00000000-0005-0000-0000-00008C000000}"/>
    <cellStyle name="Calculation 2 2 4" xfId="152" xr:uid="{00000000-0005-0000-0000-00008D000000}"/>
    <cellStyle name="Calculation 2 2 4 2" xfId="153" xr:uid="{00000000-0005-0000-0000-00008E000000}"/>
    <cellStyle name="Calculation 2 2 5" xfId="154" xr:uid="{00000000-0005-0000-0000-00008F000000}"/>
    <cellStyle name="Calculation 2 2 5 2" xfId="155" xr:uid="{00000000-0005-0000-0000-000090000000}"/>
    <cellStyle name="Calculation 2 2 6" xfId="156" xr:uid="{00000000-0005-0000-0000-000091000000}"/>
    <cellStyle name="Calculation 2 2 6 2" xfId="157" xr:uid="{00000000-0005-0000-0000-000092000000}"/>
    <cellStyle name="Calculation 2 2 7" xfId="158" xr:uid="{00000000-0005-0000-0000-000093000000}"/>
    <cellStyle name="Calculation 2 2 7 2" xfId="159" xr:uid="{00000000-0005-0000-0000-000094000000}"/>
    <cellStyle name="Calculation 2 2 8" xfId="160" xr:uid="{00000000-0005-0000-0000-000095000000}"/>
    <cellStyle name="Calculation 2 2 8 2" xfId="161" xr:uid="{00000000-0005-0000-0000-000096000000}"/>
    <cellStyle name="Calculation 2 2 9" xfId="162" xr:uid="{00000000-0005-0000-0000-000097000000}"/>
    <cellStyle name="Calculation 2 2 9 2" xfId="163" xr:uid="{00000000-0005-0000-0000-000098000000}"/>
    <cellStyle name="Calculation 2 20" xfId="164" xr:uid="{00000000-0005-0000-0000-000099000000}"/>
    <cellStyle name="Calculation 2 20 2" xfId="165" xr:uid="{00000000-0005-0000-0000-00009A000000}"/>
    <cellStyle name="Calculation 2 21" xfId="166" xr:uid="{00000000-0005-0000-0000-00009B000000}"/>
    <cellStyle name="Calculation 2 21 2" xfId="167" xr:uid="{00000000-0005-0000-0000-00009C000000}"/>
    <cellStyle name="Calculation 2 22" xfId="168" xr:uid="{00000000-0005-0000-0000-00009D000000}"/>
    <cellStyle name="Calculation 2 22 2" xfId="169" xr:uid="{00000000-0005-0000-0000-00009E000000}"/>
    <cellStyle name="Calculation 2 23" xfId="170" xr:uid="{00000000-0005-0000-0000-00009F000000}"/>
    <cellStyle name="Calculation 2 23 2" xfId="171" xr:uid="{00000000-0005-0000-0000-0000A0000000}"/>
    <cellStyle name="Calculation 2 24" xfId="172" xr:uid="{00000000-0005-0000-0000-0000A1000000}"/>
    <cellStyle name="Calculation 2 24 2" xfId="173" xr:uid="{00000000-0005-0000-0000-0000A2000000}"/>
    <cellStyle name="Calculation 2 25" xfId="174" xr:uid="{00000000-0005-0000-0000-0000A3000000}"/>
    <cellStyle name="Calculation 2 25 2" xfId="175" xr:uid="{00000000-0005-0000-0000-0000A4000000}"/>
    <cellStyle name="Calculation 2 26" xfId="176" xr:uid="{00000000-0005-0000-0000-0000A5000000}"/>
    <cellStyle name="Calculation 2 26 2" xfId="177" xr:uid="{00000000-0005-0000-0000-0000A6000000}"/>
    <cellStyle name="Calculation 2 27" xfId="178" xr:uid="{00000000-0005-0000-0000-0000A7000000}"/>
    <cellStyle name="Calculation 2 27 2" xfId="179" xr:uid="{00000000-0005-0000-0000-0000A8000000}"/>
    <cellStyle name="Calculation 2 28" xfId="180" xr:uid="{00000000-0005-0000-0000-0000A9000000}"/>
    <cellStyle name="Calculation 2 28 2" xfId="181" xr:uid="{00000000-0005-0000-0000-0000AA000000}"/>
    <cellStyle name="Calculation 2 29" xfId="182" xr:uid="{00000000-0005-0000-0000-0000AB000000}"/>
    <cellStyle name="Calculation 2 29 2" xfId="183" xr:uid="{00000000-0005-0000-0000-0000AC000000}"/>
    <cellStyle name="Calculation 2 3" xfId="184" xr:uid="{00000000-0005-0000-0000-0000AD000000}"/>
    <cellStyle name="Calculation 2 3 10" xfId="185" xr:uid="{00000000-0005-0000-0000-0000AE000000}"/>
    <cellStyle name="Calculation 2 3 10 2" xfId="186" xr:uid="{00000000-0005-0000-0000-0000AF000000}"/>
    <cellStyle name="Calculation 2 3 11" xfId="187" xr:uid="{00000000-0005-0000-0000-0000B0000000}"/>
    <cellStyle name="Calculation 2 3 11 2" xfId="188" xr:uid="{00000000-0005-0000-0000-0000B1000000}"/>
    <cellStyle name="Calculation 2 3 12" xfId="189" xr:uid="{00000000-0005-0000-0000-0000B2000000}"/>
    <cellStyle name="Calculation 2 3 12 2" xfId="190" xr:uid="{00000000-0005-0000-0000-0000B3000000}"/>
    <cellStyle name="Calculation 2 3 13" xfId="191" xr:uid="{00000000-0005-0000-0000-0000B4000000}"/>
    <cellStyle name="Calculation 2 3 13 2" xfId="192" xr:uid="{00000000-0005-0000-0000-0000B5000000}"/>
    <cellStyle name="Calculation 2 3 14" xfId="193" xr:uid="{00000000-0005-0000-0000-0000B6000000}"/>
    <cellStyle name="Calculation 2 3 14 2" xfId="194" xr:uid="{00000000-0005-0000-0000-0000B7000000}"/>
    <cellStyle name="Calculation 2 3 15" xfId="195" xr:uid="{00000000-0005-0000-0000-0000B8000000}"/>
    <cellStyle name="Calculation 2 3 15 2" xfId="196" xr:uid="{00000000-0005-0000-0000-0000B9000000}"/>
    <cellStyle name="Calculation 2 3 16" xfId="197" xr:uid="{00000000-0005-0000-0000-0000BA000000}"/>
    <cellStyle name="Calculation 2 3 16 2" xfId="198" xr:uid="{00000000-0005-0000-0000-0000BB000000}"/>
    <cellStyle name="Calculation 2 3 17" xfId="199" xr:uid="{00000000-0005-0000-0000-0000BC000000}"/>
    <cellStyle name="Calculation 2 3 17 2" xfId="200" xr:uid="{00000000-0005-0000-0000-0000BD000000}"/>
    <cellStyle name="Calculation 2 3 18" xfId="201" xr:uid="{00000000-0005-0000-0000-0000BE000000}"/>
    <cellStyle name="Calculation 2 3 18 2" xfId="202" xr:uid="{00000000-0005-0000-0000-0000BF000000}"/>
    <cellStyle name="Calculation 2 3 19" xfId="203" xr:uid="{00000000-0005-0000-0000-0000C0000000}"/>
    <cellStyle name="Calculation 2 3 19 2" xfId="204" xr:uid="{00000000-0005-0000-0000-0000C1000000}"/>
    <cellStyle name="Calculation 2 3 2" xfId="205" xr:uid="{00000000-0005-0000-0000-0000C2000000}"/>
    <cellStyle name="Calculation 2 3 2 10" xfId="206" xr:uid="{00000000-0005-0000-0000-0000C3000000}"/>
    <cellStyle name="Calculation 2 3 2 10 2" xfId="207" xr:uid="{00000000-0005-0000-0000-0000C4000000}"/>
    <cellStyle name="Calculation 2 3 2 11" xfId="208" xr:uid="{00000000-0005-0000-0000-0000C5000000}"/>
    <cellStyle name="Calculation 2 3 2 11 2" xfId="209" xr:uid="{00000000-0005-0000-0000-0000C6000000}"/>
    <cellStyle name="Calculation 2 3 2 12" xfId="210" xr:uid="{00000000-0005-0000-0000-0000C7000000}"/>
    <cellStyle name="Calculation 2 3 2 12 2" xfId="211" xr:uid="{00000000-0005-0000-0000-0000C8000000}"/>
    <cellStyle name="Calculation 2 3 2 13" xfId="212" xr:uid="{00000000-0005-0000-0000-0000C9000000}"/>
    <cellStyle name="Calculation 2 3 2 13 2" xfId="213" xr:uid="{00000000-0005-0000-0000-0000CA000000}"/>
    <cellStyle name="Calculation 2 3 2 14" xfId="214" xr:uid="{00000000-0005-0000-0000-0000CB000000}"/>
    <cellStyle name="Calculation 2 3 2 14 2" xfId="215" xr:uid="{00000000-0005-0000-0000-0000CC000000}"/>
    <cellStyle name="Calculation 2 3 2 15" xfId="216" xr:uid="{00000000-0005-0000-0000-0000CD000000}"/>
    <cellStyle name="Calculation 2 3 2 15 2" xfId="217" xr:uid="{00000000-0005-0000-0000-0000CE000000}"/>
    <cellStyle name="Calculation 2 3 2 16" xfId="218" xr:uid="{00000000-0005-0000-0000-0000CF000000}"/>
    <cellStyle name="Calculation 2 3 2 16 2" xfId="219" xr:uid="{00000000-0005-0000-0000-0000D0000000}"/>
    <cellStyle name="Calculation 2 3 2 17" xfId="220" xr:uid="{00000000-0005-0000-0000-0000D1000000}"/>
    <cellStyle name="Calculation 2 3 2 17 2" xfId="221" xr:uid="{00000000-0005-0000-0000-0000D2000000}"/>
    <cellStyle name="Calculation 2 3 2 18" xfId="222" xr:uid="{00000000-0005-0000-0000-0000D3000000}"/>
    <cellStyle name="Calculation 2 3 2 18 2" xfId="223" xr:uid="{00000000-0005-0000-0000-0000D4000000}"/>
    <cellStyle name="Calculation 2 3 2 19" xfId="224" xr:uid="{00000000-0005-0000-0000-0000D5000000}"/>
    <cellStyle name="Calculation 2 3 2 19 2" xfId="225" xr:uid="{00000000-0005-0000-0000-0000D6000000}"/>
    <cellStyle name="Calculation 2 3 2 2" xfId="226" xr:uid="{00000000-0005-0000-0000-0000D7000000}"/>
    <cellStyle name="Calculation 2 3 2 2 2" xfId="227" xr:uid="{00000000-0005-0000-0000-0000D8000000}"/>
    <cellStyle name="Calculation 2 3 2 20" xfId="228" xr:uid="{00000000-0005-0000-0000-0000D9000000}"/>
    <cellStyle name="Calculation 2 3 2 20 2" xfId="229" xr:uid="{00000000-0005-0000-0000-0000DA000000}"/>
    <cellStyle name="Calculation 2 3 2 21" xfId="230" xr:uid="{00000000-0005-0000-0000-0000DB000000}"/>
    <cellStyle name="Calculation 2 3 2 21 2" xfId="231" xr:uid="{00000000-0005-0000-0000-0000DC000000}"/>
    <cellStyle name="Calculation 2 3 2 22" xfId="232" xr:uid="{00000000-0005-0000-0000-0000DD000000}"/>
    <cellStyle name="Calculation 2 3 2 22 2" xfId="233" xr:uid="{00000000-0005-0000-0000-0000DE000000}"/>
    <cellStyle name="Calculation 2 3 2 23" xfId="234" xr:uid="{00000000-0005-0000-0000-0000DF000000}"/>
    <cellStyle name="Calculation 2 3 2 23 2" xfId="235" xr:uid="{00000000-0005-0000-0000-0000E0000000}"/>
    <cellStyle name="Calculation 2 3 2 24" xfId="236" xr:uid="{00000000-0005-0000-0000-0000E1000000}"/>
    <cellStyle name="Calculation 2 3 2 24 2" xfId="237" xr:uid="{00000000-0005-0000-0000-0000E2000000}"/>
    <cellStyle name="Calculation 2 3 2 25" xfId="238" xr:uid="{00000000-0005-0000-0000-0000E3000000}"/>
    <cellStyle name="Calculation 2 3 2 25 2" xfId="239" xr:uid="{00000000-0005-0000-0000-0000E4000000}"/>
    <cellStyle name="Calculation 2 3 2 26" xfId="240" xr:uid="{00000000-0005-0000-0000-0000E5000000}"/>
    <cellStyle name="Calculation 2 3 2 26 2" xfId="241" xr:uid="{00000000-0005-0000-0000-0000E6000000}"/>
    <cellStyle name="Calculation 2 3 2 27" xfId="242" xr:uid="{00000000-0005-0000-0000-0000E7000000}"/>
    <cellStyle name="Calculation 2 3 2 28" xfId="243" xr:uid="{00000000-0005-0000-0000-0000E8000000}"/>
    <cellStyle name="Calculation 2 3 2 3" xfId="244" xr:uid="{00000000-0005-0000-0000-0000E9000000}"/>
    <cellStyle name="Calculation 2 3 2 3 2" xfId="245" xr:uid="{00000000-0005-0000-0000-0000EA000000}"/>
    <cellStyle name="Calculation 2 3 2 4" xfId="246" xr:uid="{00000000-0005-0000-0000-0000EB000000}"/>
    <cellStyle name="Calculation 2 3 2 4 2" xfId="247" xr:uid="{00000000-0005-0000-0000-0000EC000000}"/>
    <cellStyle name="Calculation 2 3 2 5" xfId="248" xr:uid="{00000000-0005-0000-0000-0000ED000000}"/>
    <cellStyle name="Calculation 2 3 2 5 2" xfId="249" xr:uid="{00000000-0005-0000-0000-0000EE000000}"/>
    <cellStyle name="Calculation 2 3 2 6" xfId="250" xr:uid="{00000000-0005-0000-0000-0000EF000000}"/>
    <cellStyle name="Calculation 2 3 2 6 2" xfId="251" xr:uid="{00000000-0005-0000-0000-0000F0000000}"/>
    <cellStyle name="Calculation 2 3 2 7" xfId="252" xr:uid="{00000000-0005-0000-0000-0000F1000000}"/>
    <cellStyle name="Calculation 2 3 2 7 2" xfId="253" xr:uid="{00000000-0005-0000-0000-0000F2000000}"/>
    <cellStyle name="Calculation 2 3 2 8" xfId="254" xr:uid="{00000000-0005-0000-0000-0000F3000000}"/>
    <cellStyle name="Calculation 2 3 2 8 2" xfId="255" xr:uid="{00000000-0005-0000-0000-0000F4000000}"/>
    <cellStyle name="Calculation 2 3 2 9" xfId="256" xr:uid="{00000000-0005-0000-0000-0000F5000000}"/>
    <cellStyle name="Calculation 2 3 2 9 2" xfId="257" xr:uid="{00000000-0005-0000-0000-0000F6000000}"/>
    <cellStyle name="Calculation 2 3 20" xfId="258" xr:uid="{00000000-0005-0000-0000-0000F7000000}"/>
    <cellStyle name="Calculation 2 3 20 2" xfId="259" xr:uid="{00000000-0005-0000-0000-0000F8000000}"/>
    <cellStyle name="Calculation 2 3 21" xfId="260" xr:uid="{00000000-0005-0000-0000-0000F9000000}"/>
    <cellStyle name="Calculation 2 3 21 2" xfId="261" xr:uid="{00000000-0005-0000-0000-0000FA000000}"/>
    <cellStyle name="Calculation 2 3 22" xfId="262" xr:uid="{00000000-0005-0000-0000-0000FB000000}"/>
    <cellStyle name="Calculation 2 3 22 2" xfId="263" xr:uid="{00000000-0005-0000-0000-0000FC000000}"/>
    <cellStyle name="Calculation 2 3 23" xfId="264" xr:uid="{00000000-0005-0000-0000-0000FD000000}"/>
    <cellStyle name="Calculation 2 3 23 2" xfId="265" xr:uid="{00000000-0005-0000-0000-0000FE000000}"/>
    <cellStyle name="Calculation 2 3 24" xfId="266" xr:uid="{00000000-0005-0000-0000-0000FF000000}"/>
    <cellStyle name="Calculation 2 3 24 2" xfId="267" xr:uid="{00000000-0005-0000-0000-000000010000}"/>
    <cellStyle name="Calculation 2 3 25" xfId="268" xr:uid="{00000000-0005-0000-0000-000001010000}"/>
    <cellStyle name="Calculation 2 3 25 2" xfId="269" xr:uid="{00000000-0005-0000-0000-000002010000}"/>
    <cellStyle name="Calculation 2 3 26" xfId="270" xr:uid="{00000000-0005-0000-0000-000003010000}"/>
    <cellStyle name="Calculation 2 3 26 2" xfId="271" xr:uid="{00000000-0005-0000-0000-000004010000}"/>
    <cellStyle name="Calculation 2 3 27" xfId="272" xr:uid="{00000000-0005-0000-0000-000005010000}"/>
    <cellStyle name="Calculation 2 3 27 2" xfId="273" xr:uid="{00000000-0005-0000-0000-000006010000}"/>
    <cellStyle name="Calculation 2 3 28" xfId="274" xr:uid="{00000000-0005-0000-0000-000007010000}"/>
    <cellStyle name="Calculation 2 3 29" xfId="275" xr:uid="{00000000-0005-0000-0000-000008010000}"/>
    <cellStyle name="Calculation 2 3 3" xfId="276" xr:uid="{00000000-0005-0000-0000-000009010000}"/>
    <cellStyle name="Calculation 2 3 3 2" xfId="277" xr:uid="{00000000-0005-0000-0000-00000A010000}"/>
    <cellStyle name="Calculation 2 3 30" xfId="278" xr:uid="{00000000-0005-0000-0000-00000B010000}"/>
    <cellStyle name="Calculation 2 3 4" xfId="279" xr:uid="{00000000-0005-0000-0000-00000C010000}"/>
    <cellStyle name="Calculation 2 3 4 2" xfId="280" xr:uid="{00000000-0005-0000-0000-00000D010000}"/>
    <cellStyle name="Calculation 2 3 5" xfId="281" xr:uid="{00000000-0005-0000-0000-00000E010000}"/>
    <cellStyle name="Calculation 2 3 5 2" xfId="282" xr:uid="{00000000-0005-0000-0000-00000F010000}"/>
    <cellStyle name="Calculation 2 3 6" xfId="283" xr:uid="{00000000-0005-0000-0000-000010010000}"/>
    <cellStyle name="Calculation 2 3 6 2" xfId="284" xr:uid="{00000000-0005-0000-0000-000011010000}"/>
    <cellStyle name="Calculation 2 3 7" xfId="285" xr:uid="{00000000-0005-0000-0000-000012010000}"/>
    <cellStyle name="Calculation 2 3 7 2" xfId="286" xr:uid="{00000000-0005-0000-0000-000013010000}"/>
    <cellStyle name="Calculation 2 3 8" xfId="287" xr:uid="{00000000-0005-0000-0000-000014010000}"/>
    <cellStyle name="Calculation 2 3 8 2" xfId="288" xr:uid="{00000000-0005-0000-0000-000015010000}"/>
    <cellStyle name="Calculation 2 3 9" xfId="289" xr:uid="{00000000-0005-0000-0000-000016010000}"/>
    <cellStyle name="Calculation 2 3 9 2" xfId="290" xr:uid="{00000000-0005-0000-0000-000017010000}"/>
    <cellStyle name="Calculation 2 30" xfId="291" xr:uid="{00000000-0005-0000-0000-000018010000}"/>
    <cellStyle name="Calculation 2 30 2" xfId="292" xr:uid="{00000000-0005-0000-0000-000019010000}"/>
    <cellStyle name="Calculation 2 31" xfId="293" xr:uid="{00000000-0005-0000-0000-00001A010000}"/>
    <cellStyle name="Calculation 2 31 2" xfId="294" xr:uid="{00000000-0005-0000-0000-00001B010000}"/>
    <cellStyle name="Calculation 2 32" xfId="295" xr:uid="{00000000-0005-0000-0000-00001C010000}"/>
    <cellStyle name="Calculation 2 33" xfId="296" xr:uid="{00000000-0005-0000-0000-00001D010000}"/>
    <cellStyle name="Calculation 2 34" xfId="297" xr:uid="{00000000-0005-0000-0000-00001E010000}"/>
    <cellStyle name="Calculation 2 4" xfId="298" xr:uid="{00000000-0005-0000-0000-00001F010000}"/>
    <cellStyle name="Calculation 2 4 10" xfId="299" xr:uid="{00000000-0005-0000-0000-000020010000}"/>
    <cellStyle name="Calculation 2 4 10 2" xfId="300" xr:uid="{00000000-0005-0000-0000-000021010000}"/>
    <cellStyle name="Calculation 2 4 11" xfId="301" xr:uid="{00000000-0005-0000-0000-000022010000}"/>
    <cellStyle name="Calculation 2 4 11 2" xfId="302" xr:uid="{00000000-0005-0000-0000-000023010000}"/>
    <cellStyle name="Calculation 2 4 12" xfId="303" xr:uid="{00000000-0005-0000-0000-000024010000}"/>
    <cellStyle name="Calculation 2 4 12 2" xfId="304" xr:uid="{00000000-0005-0000-0000-000025010000}"/>
    <cellStyle name="Calculation 2 4 13" xfId="305" xr:uid="{00000000-0005-0000-0000-000026010000}"/>
    <cellStyle name="Calculation 2 4 13 2" xfId="306" xr:uid="{00000000-0005-0000-0000-000027010000}"/>
    <cellStyle name="Calculation 2 4 14" xfId="307" xr:uid="{00000000-0005-0000-0000-000028010000}"/>
    <cellStyle name="Calculation 2 4 14 2" xfId="308" xr:uid="{00000000-0005-0000-0000-000029010000}"/>
    <cellStyle name="Calculation 2 4 15" xfId="309" xr:uid="{00000000-0005-0000-0000-00002A010000}"/>
    <cellStyle name="Calculation 2 4 15 2" xfId="310" xr:uid="{00000000-0005-0000-0000-00002B010000}"/>
    <cellStyle name="Calculation 2 4 16" xfId="311" xr:uid="{00000000-0005-0000-0000-00002C010000}"/>
    <cellStyle name="Calculation 2 4 16 2" xfId="312" xr:uid="{00000000-0005-0000-0000-00002D010000}"/>
    <cellStyle name="Calculation 2 4 17" xfId="313" xr:uid="{00000000-0005-0000-0000-00002E010000}"/>
    <cellStyle name="Calculation 2 4 17 2" xfId="314" xr:uid="{00000000-0005-0000-0000-00002F010000}"/>
    <cellStyle name="Calculation 2 4 18" xfId="315" xr:uid="{00000000-0005-0000-0000-000030010000}"/>
    <cellStyle name="Calculation 2 4 18 2" xfId="316" xr:uid="{00000000-0005-0000-0000-000031010000}"/>
    <cellStyle name="Calculation 2 4 19" xfId="317" xr:uid="{00000000-0005-0000-0000-000032010000}"/>
    <cellStyle name="Calculation 2 4 19 2" xfId="318" xr:uid="{00000000-0005-0000-0000-000033010000}"/>
    <cellStyle name="Calculation 2 4 2" xfId="319" xr:uid="{00000000-0005-0000-0000-000034010000}"/>
    <cellStyle name="Calculation 2 4 2 10" xfId="320" xr:uid="{00000000-0005-0000-0000-000035010000}"/>
    <cellStyle name="Calculation 2 4 2 10 2" xfId="321" xr:uid="{00000000-0005-0000-0000-000036010000}"/>
    <cellStyle name="Calculation 2 4 2 11" xfId="322" xr:uid="{00000000-0005-0000-0000-000037010000}"/>
    <cellStyle name="Calculation 2 4 2 11 2" xfId="323" xr:uid="{00000000-0005-0000-0000-000038010000}"/>
    <cellStyle name="Calculation 2 4 2 12" xfId="324" xr:uid="{00000000-0005-0000-0000-000039010000}"/>
    <cellStyle name="Calculation 2 4 2 12 2" xfId="325" xr:uid="{00000000-0005-0000-0000-00003A010000}"/>
    <cellStyle name="Calculation 2 4 2 13" xfId="326" xr:uid="{00000000-0005-0000-0000-00003B010000}"/>
    <cellStyle name="Calculation 2 4 2 13 2" xfId="327" xr:uid="{00000000-0005-0000-0000-00003C010000}"/>
    <cellStyle name="Calculation 2 4 2 14" xfId="328" xr:uid="{00000000-0005-0000-0000-00003D010000}"/>
    <cellStyle name="Calculation 2 4 2 14 2" xfId="329" xr:uid="{00000000-0005-0000-0000-00003E010000}"/>
    <cellStyle name="Calculation 2 4 2 15" xfId="330" xr:uid="{00000000-0005-0000-0000-00003F010000}"/>
    <cellStyle name="Calculation 2 4 2 15 2" xfId="331" xr:uid="{00000000-0005-0000-0000-000040010000}"/>
    <cellStyle name="Calculation 2 4 2 16" xfId="332" xr:uid="{00000000-0005-0000-0000-000041010000}"/>
    <cellStyle name="Calculation 2 4 2 16 2" xfId="333" xr:uid="{00000000-0005-0000-0000-000042010000}"/>
    <cellStyle name="Calculation 2 4 2 17" xfId="334" xr:uid="{00000000-0005-0000-0000-000043010000}"/>
    <cellStyle name="Calculation 2 4 2 17 2" xfId="335" xr:uid="{00000000-0005-0000-0000-000044010000}"/>
    <cellStyle name="Calculation 2 4 2 18" xfId="336" xr:uid="{00000000-0005-0000-0000-000045010000}"/>
    <cellStyle name="Calculation 2 4 2 18 2" xfId="337" xr:uid="{00000000-0005-0000-0000-000046010000}"/>
    <cellStyle name="Calculation 2 4 2 19" xfId="338" xr:uid="{00000000-0005-0000-0000-000047010000}"/>
    <cellStyle name="Calculation 2 4 2 19 2" xfId="339" xr:uid="{00000000-0005-0000-0000-000048010000}"/>
    <cellStyle name="Calculation 2 4 2 2" xfId="340" xr:uid="{00000000-0005-0000-0000-000049010000}"/>
    <cellStyle name="Calculation 2 4 2 2 2" xfId="341" xr:uid="{00000000-0005-0000-0000-00004A010000}"/>
    <cellStyle name="Calculation 2 4 2 20" xfId="342" xr:uid="{00000000-0005-0000-0000-00004B010000}"/>
    <cellStyle name="Calculation 2 4 2 20 2" xfId="343" xr:uid="{00000000-0005-0000-0000-00004C010000}"/>
    <cellStyle name="Calculation 2 4 2 21" xfId="344" xr:uid="{00000000-0005-0000-0000-00004D010000}"/>
    <cellStyle name="Calculation 2 4 2 21 2" xfId="345" xr:uid="{00000000-0005-0000-0000-00004E010000}"/>
    <cellStyle name="Calculation 2 4 2 22" xfId="346" xr:uid="{00000000-0005-0000-0000-00004F010000}"/>
    <cellStyle name="Calculation 2 4 2 22 2" xfId="347" xr:uid="{00000000-0005-0000-0000-000050010000}"/>
    <cellStyle name="Calculation 2 4 2 23" xfId="348" xr:uid="{00000000-0005-0000-0000-000051010000}"/>
    <cellStyle name="Calculation 2 4 2 23 2" xfId="349" xr:uid="{00000000-0005-0000-0000-000052010000}"/>
    <cellStyle name="Calculation 2 4 2 24" xfId="350" xr:uid="{00000000-0005-0000-0000-000053010000}"/>
    <cellStyle name="Calculation 2 4 2 24 2" xfId="351" xr:uid="{00000000-0005-0000-0000-000054010000}"/>
    <cellStyle name="Calculation 2 4 2 25" xfId="352" xr:uid="{00000000-0005-0000-0000-000055010000}"/>
    <cellStyle name="Calculation 2 4 2 25 2" xfId="353" xr:uid="{00000000-0005-0000-0000-000056010000}"/>
    <cellStyle name="Calculation 2 4 2 26" xfId="354" xr:uid="{00000000-0005-0000-0000-000057010000}"/>
    <cellStyle name="Calculation 2 4 2 26 2" xfId="355" xr:uid="{00000000-0005-0000-0000-000058010000}"/>
    <cellStyle name="Calculation 2 4 2 27" xfId="356" xr:uid="{00000000-0005-0000-0000-000059010000}"/>
    <cellStyle name="Calculation 2 4 2 28" xfId="357" xr:uid="{00000000-0005-0000-0000-00005A010000}"/>
    <cellStyle name="Calculation 2 4 2 3" xfId="358" xr:uid="{00000000-0005-0000-0000-00005B010000}"/>
    <cellStyle name="Calculation 2 4 2 3 2" xfId="359" xr:uid="{00000000-0005-0000-0000-00005C010000}"/>
    <cellStyle name="Calculation 2 4 2 4" xfId="360" xr:uid="{00000000-0005-0000-0000-00005D010000}"/>
    <cellStyle name="Calculation 2 4 2 4 2" xfId="361" xr:uid="{00000000-0005-0000-0000-00005E010000}"/>
    <cellStyle name="Calculation 2 4 2 5" xfId="362" xr:uid="{00000000-0005-0000-0000-00005F010000}"/>
    <cellStyle name="Calculation 2 4 2 5 2" xfId="363" xr:uid="{00000000-0005-0000-0000-000060010000}"/>
    <cellStyle name="Calculation 2 4 2 6" xfId="364" xr:uid="{00000000-0005-0000-0000-000061010000}"/>
    <cellStyle name="Calculation 2 4 2 6 2" xfId="365" xr:uid="{00000000-0005-0000-0000-000062010000}"/>
    <cellStyle name="Calculation 2 4 2 7" xfId="366" xr:uid="{00000000-0005-0000-0000-000063010000}"/>
    <cellStyle name="Calculation 2 4 2 7 2" xfId="367" xr:uid="{00000000-0005-0000-0000-000064010000}"/>
    <cellStyle name="Calculation 2 4 2 8" xfId="368" xr:uid="{00000000-0005-0000-0000-000065010000}"/>
    <cellStyle name="Calculation 2 4 2 8 2" xfId="369" xr:uid="{00000000-0005-0000-0000-000066010000}"/>
    <cellStyle name="Calculation 2 4 2 9" xfId="370" xr:uid="{00000000-0005-0000-0000-000067010000}"/>
    <cellStyle name="Calculation 2 4 2 9 2" xfId="371" xr:uid="{00000000-0005-0000-0000-000068010000}"/>
    <cellStyle name="Calculation 2 4 20" xfId="372" xr:uid="{00000000-0005-0000-0000-000069010000}"/>
    <cellStyle name="Calculation 2 4 20 2" xfId="373" xr:uid="{00000000-0005-0000-0000-00006A010000}"/>
    <cellStyle name="Calculation 2 4 21" xfId="374" xr:uid="{00000000-0005-0000-0000-00006B010000}"/>
    <cellStyle name="Calculation 2 4 21 2" xfId="375" xr:uid="{00000000-0005-0000-0000-00006C010000}"/>
    <cellStyle name="Calculation 2 4 22" xfId="376" xr:uid="{00000000-0005-0000-0000-00006D010000}"/>
    <cellStyle name="Calculation 2 4 22 2" xfId="377" xr:uid="{00000000-0005-0000-0000-00006E010000}"/>
    <cellStyle name="Calculation 2 4 23" xfId="378" xr:uid="{00000000-0005-0000-0000-00006F010000}"/>
    <cellStyle name="Calculation 2 4 23 2" xfId="379" xr:uid="{00000000-0005-0000-0000-000070010000}"/>
    <cellStyle name="Calculation 2 4 24" xfId="380" xr:uid="{00000000-0005-0000-0000-000071010000}"/>
    <cellStyle name="Calculation 2 4 24 2" xfId="381" xr:uid="{00000000-0005-0000-0000-000072010000}"/>
    <cellStyle name="Calculation 2 4 25" xfId="382" xr:uid="{00000000-0005-0000-0000-000073010000}"/>
    <cellStyle name="Calculation 2 4 25 2" xfId="383" xr:uid="{00000000-0005-0000-0000-000074010000}"/>
    <cellStyle name="Calculation 2 4 26" xfId="384" xr:uid="{00000000-0005-0000-0000-000075010000}"/>
    <cellStyle name="Calculation 2 4 26 2" xfId="385" xr:uid="{00000000-0005-0000-0000-000076010000}"/>
    <cellStyle name="Calculation 2 4 27" xfId="386" xr:uid="{00000000-0005-0000-0000-000077010000}"/>
    <cellStyle name="Calculation 2 4 27 2" xfId="387" xr:uid="{00000000-0005-0000-0000-000078010000}"/>
    <cellStyle name="Calculation 2 4 28" xfId="388" xr:uid="{00000000-0005-0000-0000-000079010000}"/>
    <cellStyle name="Calculation 2 4 29" xfId="389" xr:uid="{00000000-0005-0000-0000-00007A010000}"/>
    <cellStyle name="Calculation 2 4 3" xfId="390" xr:uid="{00000000-0005-0000-0000-00007B010000}"/>
    <cellStyle name="Calculation 2 4 3 2" xfId="391" xr:uid="{00000000-0005-0000-0000-00007C010000}"/>
    <cellStyle name="Calculation 2 4 30" xfId="392" xr:uid="{00000000-0005-0000-0000-00007D010000}"/>
    <cellStyle name="Calculation 2 4 4" xfId="393" xr:uid="{00000000-0005-0000-0000-00007E010000}"/>
    <cellStyle name="Calculation 2 4 4 2" xfId="394" xr:uid="{00000000-0005-0000-0000-00007F010000}"/>
    <cellStyle name="Calculation 2 4 5" xfId="395" xr:uid="{00000000-0005-0000-0000-000080010000}"/>
    <cellStyle name="Calculation 2 4 5 2" xfId="396" xr:uid="{00000000-0005-0000-0000-000081010000}"/>
    <cellStyle name="Calculation 2 4 6" xfId="397" xr:uid="{00000000-0005-0000-0000-000082010000}"/>
    <cellStyle name="Calculation 2 4 6 2" xfId="398" xr:uid="{00000000-0005-0000-0000-000083010000}"/>
    <cellStyle name="Calculation 2 4 7" xfId="399" xr:uid="{00000000-0005-0000-0000-000084010000}"/>
    <cellStyle name="Calculation 2 4 7 2" xfId="400" xr:uid="{00000000-0005-0000-0000-000085010000}"/>
    <cellStyle name="Calculation 2 4 8" xfId="401" xr:uid="{00000000-0005-0000-0000-000086010000}"/>
    <cellStyle name="Calculation 2 4 8 2" xfId="402" xr:uid="{00000000-0005-0000-0000-000087010000}"/>
    <cellStyle name="Calculation 2 4 9" xfId="403" xr:uid="{00000000-0005-0000-0000-000088010000}"/>
    <cellStyle name="Calculation 2 4 9 2" xfId="404" xr:uid="{00000000-0005-0000-0000-000089010000}"/>
    <cellStyle name="Calculation 2 5" xfId="405" xr:uid="{00000000-0005-0000-0000-00008A010000}"/>
    <cellStyle name="Calculation 2 5 10" xfId="406" xr:uid="{00000000-0005-0000-0000-00008B010000}"/>
    <cellStyle name="Calculation 2 5 10 2" xfId="407" xr:uid="{00000000-0005-0000-0000-00008C010000}"/>
    <cellStyle name="Calculation 2 5 11" xfId="408" xr:uid="{00000000-0005-0000-0000-00008D010000}"/>
    <cellStyle name="Calculation 2 5 11 2" xfId="409" xr:uid="{00000000-0005-0000-0000-00008E010000}"/>
    <cellStyle name="Calculation 2 5 12" xfId="410" xr:uid="{00000000-0005-0000-0000-00008F010000}"/>
    <cellStyle name="Calculation 2 5 12 2" xfId="411" xr:uid="{00000000-0005-0000-0000-000090010000}"/>
    <cellStyle name="Calculation 2 5 13" xfId="412" xr:uid="{00000000-0005-0000-0000-000091010000}"/>
    <cellStyle name="Calculation 2 5 13 2" xfId="413" xr:uid="{00000000-0005-0000-0000-000092010000}"/>
    <cellStyle name="Calculation 2 5 14" xfId="414" xr:uid="{00000000-0005-0000-0000-000093010000}"/>
    <cellStyle name="Calculation 2 5 14 2" xfId="415" xr:uid="{00000000-0005-0000-0000-000094010000}"/>
    <cellStyle name="Calculation 2 5 15" xfId="416" xr:uid="{00000000-0005-0000-0000-000095010000}"/>
    <cellStyle name="Calculation 2 5 15 2" xfId="417" xr:uid="{00000000-0005-0000-0000-000096010000}"/>
    <cellStyle name="Calculation 2 5 16" xfId="418" xr:uid="{00000000-0005-0000-0000-000097010000}"/>
    <cellStyle name="Calculation 2 5 16 2" xfId="419" xr:uid="{00000000-0005-0000-0000-000098010000}"/>
    <cellStyle name="Calculation 2 5 17" xfId="420" xr:uid="{00000000-0005-0000-0000-000099010000}"/>
    <cellStyle name="Calculation 2 5 17 2" xfId="421" xr:uid="{00000000-0005-0000-0000-00009A010000}"/>
    <cellStyle name="Calculation 2 5 18" xfId="422" xr:uid="{00000000-0005-0000-0000-00009B010000}"/>
    <cellStyle name="Calculation 2 5 18 2" xfId="423" xr:uid="{00000000-0005-0000-0000-00009C010000}"/>
    <cellStyle name="Calculation 2 5 19" xfId="424" xr:uid="{00000000-0005-0000-0000-00009D010000}"/>
    <cellStyle name="Calculation 2 5 19 2" xfId="425" xr:uid="{00000000-0005-0000-0000-00009E010000}"/>
    <cellStyle name="Calculation 2 5 2" xfId="426" xr:uid="{00000000-0005-0000-0000-00009F010000}"/>
    <cellStyle name="Calculation 2 5 2 10" xfId="427" xr:uid="{00000000-0005-0000-0000-0000A0010000}"/>
    <cellStyle name="Calculation 2 5 2 10 2" xfId="428" xr:uid="{00000000-0005-0000-0000-0000A1010000}"/>
    <cellStyle name="Calculation 2 5 2 11" xfId="429" xr:uid="{00000000-0005-0000-0000-0000A2010000}"/>
    <cellStyle name="Calculation 2 5 2 11 2" xfId="430" xr:uid="{00000000-0005-0000-0000-0000A3010000}"/>
    <cellStyle name="Calculation 2 5 2 12" xfId="431" xr:uid="{00000000-0005-0000-0000-0000A4010000}"/>
    <cellStyle name="Calculation 2 5 2 12 2" xfId="432" xr:uid="{00000000-0005-0000-0000-0000A5010000}"/>
    <cellStyle name="Calculation 2 5 2 13" xfId="433" xr:uid="{00000000-0005-0000-0000-0000A6010000}"/>
    <cellStyle name="Calculation 2 5 2 13 2" xfId="434" xr:uid="{00000000-0005-0000-0000-0000A7010000}"/>
    <cellStyle name="Calculation 2 5 2 14" xfId="435" xr:uid="{00000000-0005-0000-0000-0000A8010000}"/>
    <cellStyle name="Calculation 2 5 2 14 2" xfId="436" xr:uid="{00000000-0005-0000-0000-0000A9010000}"/>
    <cellStyle name="Calculation 2 5 2 15" xfId="437" xr:uid="{00000000-0005-0000-0000-0000AA010000}"/>
    <cellStyle name="Calculation 2 5 2 15 2" xfId="438" xr:uid="{00000000-0005-0000-0000-0000AB010000}"/>
    <cellStyle name="Calculation 2 5 2 16" xfId="439" xr:uid="{00000000-0005-0000-0000-0000AC010000}"/>
    <cellStyle name="Calculation 2 5 2 16 2" xfId="440" xr:uid="{00000000-0005-0000-0000-0000AD010000}"/>
    <cellStyle name="Calculation 2 5 2 17" xfId="441" xr:uid="{00000000-0005-0000-0000-0000AE010000}"/>
    <cellStyle name="Calculation 2 5 2 17 2" xfId="442" xr:uid="{00000000-0005-0000-0000-0000AF010000}"/>
    <cellStyle name="Calculation 2 5 2 18" xfId="443" xr:uid="{00000000-0005-0000-0000-0000B0010000}"/>
    <cellStyle name="Calculation 2 5 2 18 2" xfId="444" xr:uid="{00000000-0005-0000-0000-0000B1010000}"/>
    <cellStyle name="Calculation 2 5 2 19" xfId="445" xr:uid="{00000000-0005-0000-0000-0000B2010000}"/>
    <cellStyle name="Calculation 2 5 2 19 2" xfId="446" xr:uid="{00000000-0005-0000-0000-0000B3010000}"/>
    <cellStyle name="Calculation 2 5 2 2" xfId="447" xr:uid="{00000000-0005-0000-0000-0000B4010000}"/>
    <cellStyle name="Calculation 2 5 2 2 2" xfId="448" xr:uid="{00000000-0005-0000-0000-0000B5010000}"/>
    <cellStyle name="Calculation 2 5 2 20" xfId="449" xr:uid="{00000000-0005-0000-0000-0000B6010000}"/>
    <cellStyle name="Calculation 2 5 2 20 2" xfId="450" xr:uid="{00000000-0005-0000-0000-0000B7010000}"/>
    <cellStyle name="Calculation 2 5 2 21" xfId="451" xr:uid="{00000000-0005-0000-0000-0000B8010000}"/>
    <cellStyle name="Calculation 2 5 2 21 2" xfId="452" xr:uid="{00000000-0005-0000-0000-0000B9010000}"/>
    <cellStyle name="Calculation 2 5 2 22" xfId="453" xr:uid="{00000000-0005-0000-0000-0000BA010000}"/>
    <cellStyle name="Calculation 2 5 2 22 2" xfId="454" xr:uid="{00000000-0005-0000-0000-0000BB010000}"/>
    <cellStyle name="Calculation 2 5 2 23" xfId="455" xr:uid="{00000000-0005-0000-0000-0000BC010000}"/>
    <cellStyle name="Calculation 2 5 2 23 2" xfId="456" xr:uid="{00000000-0005-0000-0000-0000BD010000}"/>
    <cellStyle name="Calculation 2 5 2 24" xfId="457" xr:uid="{00000000-0005-0000-0000-0000BE010000}"/>
    <cellStyle name="Calculation 2 5 2 24 2" xfId="458" xr:uid="{00000000-0005-0000-0000-0000BF010000}"/>
    <cellStyle name="Calculation 2 5 2 25" xfId="459" xr:uid="{00000000-0005-0000-0000-0000C0010000}"/>
    <cellStyle name="Calculation 2 5 2 25 2" xfId="460" xr:uid="{00000000-0005-0000-0000-0000C1010000}"/>
    <cellStyle name="Calculation 2 5 2 26" xfId="461" xr:uid="{00000000-0005-0000-0000-0000C2010000}"/>
    <cellStyle name="Calculation 2 5 2 26 2" xfId="462" xr:uid="{00000000-0005-0000-0000-0000C3010000}"/>
    <cellStyle name="Calculation 2 5 2 27" xfId="463" xr:uid="{00000000-0005-0000-0000-0000C4010000}"/>
    <cellStyle name="Calculation 2 5 2 28" xfId="464" xr:uid="{00000000-0005-0000-0000-0000C5010000}"/>
    <cellStyle name="Calculation 2 5 2 3" xfId="465" xr:uid="{00000000-0005-0000-0000-0000C6010000}"/>
    <cellStyle name="Calculation 2 5 2 3 2" xfId="466" xr:uid="{00000000-0005-0000-0000-0000C7010000}"/>
    <cellStyle name="Calculation 2 5 2 4" xfId="467" xr:uid="{00000000-0005-0000-0000-0000C8010000}"/>
    <cellStyle name="Calculation 2 5 2 4 2" xfId="468" xr:uid="{00000000-0005-0000-0000-0000C9010000}"/>
    <cellStyle name="Calculation 2 5 2 5" xfId="469" xr:uid="{00000000-0005-0000-0000-0000CA010000}"/>
    <cellStyle name="Calculation 2 5 2 5 2" xfId="470" xr:uid="{00000000-0005-0000-0000-0000CB010000}"/>
    <cellStyle name="Calculation 2 5 2 6" xfId="471" xr:uid="{00000000-0005-0000-0000-0000CC010000}"/>
    <cellStyle name="Calculation 2 5 2 6 2" xfId="472" xr:uid="{00000000-0005-0000-0000-0000CD010000}"/>
    <cellStyle name="Calculation 2 5 2 7" xfId="473" xr:uid="{00000000-0005-0000-0000-0000CE010000}"/>
    <cellStyle name="Calculation 2 5 2 7 2" xfId="474" xr:uid="{00000000-0005-0000-0000-0000CF010000}"/>
    <cellStyle name="Calculation 2 5 2 8" xfId="475" xr:uid="{00000000-0005-0000-0000-0000D0010000}"/>
    <cellStyle name="Calculation 2 5 2 8 2" xfId="476" xr:uid="{00000000-0005-0000-0000-0000D1010000}"/>
    <cellStyle name="Calculation 2 5 2 9" xfId="477" xr:uid="{00000000-0005-0000-0000-0000D2010000}"/>
    <cellStyle name="Calculation 2 5 2 9 2" xfId="478" xr:uid="{00000000-0005-0000-0000-0000D3010000}"/>
    <cellStyle name="Calculation 2 5 20" xfId="479" xr:uid="{00000000-0005-0000-0000-0000D4010000}"/>
    <cellStyle name="Calculation 2 5 20 2" xfId="480" xr:uid="{00000000-0005-0000-0000-0000D5010000}"/>
    <cellStyle name="Calculation 2 5 21" xfId="481" xr:uid="{00000000-0005-0000-0000-0000D6010000}"/>
    <cellStyle name="Calculation 2 5 21 2" xfId="482" xr:uid="{00000000-0005-0000-0000-0000D7010000}"/>
    <cellStyle name="Calculation 2 5 22" xfId="483" xr:uid="{00000000-0005-0000-0000-0000D8010000}"/>
    <cellStyle name="Calculation 2 5 22 2" xfId="484" xr:uid="{00000000-0005-0000-0000-0000D9010000}"/>
    <cellStyle name="Calculation 2 5 23" xfId="485" xr:uid="{00000000-0005-0000-0000-0000DA010000}"/>
    <cellStyle name="Calculation 2 5 23 2" xfId="486" xr:uid="{00000000-0005-0000-0000-0000DB010000}"/>
    <cellStyle name="Calculation 2 5 24" xfId="487" xr:uid="{00000000-0005-0000-0000-0000DC010000}"/>
    <cellStyle name="Calculation 2 5 24 2" xfId="488" xr:uid="{00000000-0005-0000-0000-0000DD010000}"/>
    <cellStyle name="Calculation 2 5 25" xfId="489" xr:uid="{00000000-0005-0000-0000-0000DE010000}"/>
    <cellStyle name="Calculation 2 5 25 2" xfId="490" xr:uid="{00000000-0005-0000-0000-0000DF010000}"/>
    <cellStyle name="Calculation 2 5 26" xfId="491" xr:uid="{00000000-0005-0000-0000-0000E0010000}"/>
    <cellStyle name="Calculation 2 5 26 2" xfId="492" xr:uid="{00000000-0005-0000-0000-0000E1010000}"/>
    <cellStyle name="Calculation 2 5 27" xfId="493" xr:uid="{00000000-0005-0000-0000-0000E2010000}"/>
    <cellStyle name="Calculation 2 5 27 2" xfId="494" xr:uid="{00000000-0005-0000-0000-0000E3010000}"/>
    <cellStyle name="Calculation 2 5 28" xfId="495" xr:uid="{00000000-0005-0000-0000-0000E4010000}"/>
    <cellStyle name="Calculation 2 5 29" xfId="496" xr:uid="{00000000-0005-0000-0000-0000E5010000}"/>
    <cellStyle name="Calculation 2 5 3" xfId="497" xr:uid="{00000000-0005-0000-0000-0000E6010000}"/>
    <cellStyle name="Calculation 2 5 3 2" xfId="498" xr:uid="{00000000-0005-0000-0000-0000E7010000}"/>
    <cellStyle name="Calculation 2 5 30" xfId="499" xr:uid="{00000000-0005-0000-0000-0000E8010000}"/>
    <cellStyle name="Calculation 2 5 4" xfId="500" xr:uid="{00000000-0005-0000-0000-0000E9010000}"/>
    <cellStyle name="Calculation 2 5 4 2" xfId="501" xr:uid="{00000000-0005-0000-0000-0000EA010000}"/>
    <cellStyle name="Calculation 2 5 5" xfId="502" xr:uid="{00000000-0005-0000-0000-0000EB010000}"/>
    <cellStyle name="Calculation 2 5 5 2" xfId="503" xr:uid="{00000000-0005-0000-0000-0000EC010000}"/>
    <cellStyle name="Calculation 2 5 6" xfId="504" xr:uid="{00000000-0005-0000-0000-0000ED010000}"/>
    <cellStyle name="Calculation 2 5 6 2" xfId="505" xr:uid="{00000000-0005-0000-0000-0000EE010000}"/>
    <cellStyle name="Calculation 2 5 7" xfId="506" xr:uid="{00000000-0005-0000-0000-0000EF010000}"/>
    <cellStyle name="Calculation 2 5 7 2" xfId="507" xr:uid="{00000000-0005-0000-0000-0000F0010000}"/>
    <cellStyle name="Calculation 2 5 8" xfId="508" xr:uid="{00000000-0005-0000-0000-0000F1010000}"/>
    <cellStyle name="Calculation 2 5 8 2" xfId="509" xr:uid="{00000000-0005-0000-0000-0000F2010000}"/>
    <cellStyle name="Calculation 2 5 9" xfId="510" xr:uid="{00000000-0005-0000-0000-0000F3010000}"/>
    <cellStyle name="Calculation 2 5 9 2" xfId="511" xr:uid="{00000000-0005-0000-0000-0000F4010000}"/>
    <cellStyle name="Calculation 2 6" xfId="512" xr:uid="{00000000-0005-0000-0000-0000F5010000}"/>
    <cellStyle name="Calculation 2 6 10" xfId="513" xr:uid="{00000000-0005-0000-0000-0000F6010000}"/>
    <cellStyle name="Calculation 2 6 10 2" xfId="514" xr:uid="{00000000-0005-0000-0000-0000F7010000}"/>
    <cellStyle name="Calculation 2 6 11" xfId="515" xr:uid="{00000000-0005-0000-0000-0000F8010000}"/>
    <cellStyle name="Calculation 2 6 11 2" xfId="516" xr:uid="{00000000-0005-0000-0000-0000F9010000}"/>
    <cellStyle name="Calculation 2 6 12" xfId="517" xr:uid="{00000000-0005-0000-0000-0000FA010000}"/>
    <cellStyle name="Calculation 2 6 12 2" xfId="518" xr:uid="{00000000-0005-0000-0000-0000FB010000}"/>
    <cellStyle name="Calculation 2 6 13" xfId="519" xr:uid="{00000000-0005-0000-0000-0000FC010000}"/>
    <cellStyle name="Calculation 2 6 13 2" xfId="520" xr:uid="{00000000-0005-0000-0000-0000FD010000}"/>
    <cellStyle name="Calculation 2 6 14" xfId="521" xr:uid="{00000000-0005-0000-0000-0000FE010000}"/>
    <cellStyle name="Calculation 2 6 14 2" xfId="522" xr:uid="{00000000-0005-0000-0000-0000FF010000}"/>
    <cellStyle name="Calculation 2 6 15" xfId="523" xr:uid="{00000000-0005-0000-0000-000000020000}"/>
    <cellStyle name="Calculation 2 6 15 2" xfId="524" xr:uid="{00000000-0005-0000-0000-000001020000}"/>
    <cellStyle name="Calculation 2 6 16" xfId="525" xr:uid="{00000000-0005-0000-0000-000002020000}"/>
    <cellStyle name="Calculation 2 6 16 2" xfId="526" xr:uid="{00000000-0005-0000-0000-000003020000}"/>
    <cellStyle name="Calculation 2 6 17" xfId="527" xr:uid="{00000000-0005-0000-0000-000004020000}"/>
    <cellStyle name="Calculation 2 6 17 2" xfId="528" xr:uid="{00000000-0005-0000-0000-000005020000}"/>
    <cellStyle name="Calculation 2 6 18" xfId="529" xr:uid="{00000000-0005-0000-0000-000006020000}"/>
    <cellStyle name="Calculation 2 6 18 2" xfId="530" xr:uid="{00000000-0005-0000-0000-000007020000}"/>
    <cellStyle name="Calculation 2 6 19" xfId="531" xr:uid="{00000000-0005-0000-0000-000008020000}"/>
    <cellStyle name="Calculation 2 6 19 2" xfId="532" xr:uid="{00000000-0005-0000-0000-000009020000}"/>
    <cellStyle name="Calculation 2 6 2" xfId="533" xr:uid="{00000000-0005-0000-0000-00000A020000}"/>
    <cellStyle name="Calculation 2 6 2 2" xfId="534" xr:uid="{00000000-0005-0000-0000-00000B020000}"/>
    <cellStyle name="Calculation 2 6 20" xfId="535" xr:uid="{00000000-0005-0000-0000-00000C020000}"/>
    <cellStyle name="Calculation 2 6 20 2" xfId="536" xr:uid="{00000000-0005-0000-0000-00000D020000}"/>
    <cellStyle name="Calculation 2 6 21" xfId="537" xr:uid="{00000000-0005-0000-0000-00000E020000}"/>
    <cellStyle name="Calculation 2 6 21 2" xfId="538" xr:uid="{00000000-0005-0000-0000-00000F020000}"/>
    <cellStyle name="Calculation 2 6 22" xfId="539" xr:uid="{00000000-0005-0000-0000-000010020000}"/>
    <cellStyle name="Calculation 2 6 22 2" xfId="540" xr:uid="{00000000-0005-0000-0000-000011020000}"/>
    <cellStyle name="Calculation 2 6 23" xfId="541" xr:uid="{00000000-0005-0000-0000-000012020000}"/>
    <cellStyle name="Calculation 2 6 23 2" xfId="542" xr:uid="{00000000-0005-0000-0000-000013020000}"/>
    <cellStyle name="Calculation 2 6 24" xfId="543" xr:uid="{00000000-0005-0000-0000-000014020000}"/>
    <cellStyle name="Calculation 2 6 24 2" xfId="544" xr:uid="{00000000-0005-0000-0000-000015020000}"/>
    <cellStyle name="Calculation 2 6 25" xfId="545" xr:uid="{00000000-0005-0000-0000-000016020000}"/>
    <cellStyle name="Calculation 2 6 25 2" xfId="546" xr:uid="{00000000-0005-0000-0000-000017020000}"/>
    <cellStyle name="Calculation 2 6 26" xfId="547" xr:uid="{00000000-0005-0000-0000-000018020000}"/>
    <cellStyle name="Calculation 2 6 26 2" xfId="548" xr:uid="{00000000-0005-0000-0000-000019020000}"/>
    <cellStyle name="Calculation 2 6 27" xfId="549" xr:uid="{00000000-0005-0000-0000-00001A020000}"/>
    <cellStyle name="Calculation 2 6 28" xfId="550" xr:uid="{00000000-0005-0000-0000-00001B020000}"/>
    <cellStyle name="Calculation 2 6 3" xfId="551" xr:uid="{00000000-0005-0000-0000-00001C020000}"/>
    <cellStyle name="Calculation 2 6 3 2" xfId="552" xr:uid="{00000000-0005-0000-0000-00001D020000}"/>
    <cellStyle name="Calculation 2 6 4" xfId="553" xr:uid="{00000000-0005-0000-0000-00001E020000}"/>
    <cellStyle name="Calculation 2 6 4 2" xfId="554" xr:uid="{00000000-0005-0000-0000-00001F020000}"/>
    <cellStyle name="Calculation 2 6 5" xfId="555" xr:uid="{00000000-0005-0000-0000-000020020000}"/>
    <cellStyle name="Calculation 2 6 5 2" xfId="556" xr:uid="{00000000-0005-0000-0000-000021020000}"/>
    <cellStyle name="Calculation 2 6 6" xfId="557" xr:uid="{00000000-0005-0000-0000-000022020000}"/>
    <cellStyle name="Calculation 2 6 6 2" xfId="558" xr:uid="{00000000-0005-0000-0000-000023020000}"/>
    <cellStyle name="Calculation 2 6 7" xfId="559" xr:uid="{00000000-0005-0000-0000-000024020000}"/>
    <cellStyle name="Calculation 2 6 7 2" xfId="560" xr:uid="{00000000-0005-0000-0000-000025020000}"/>
    <cellStyle name="Calculation 2 6 8" xfId="561" xr:uid="{00000000-0005-0000-0000-000026020000}"/>
    <cellStyle name="Calculation 2 6 8 2" xfId="562" xr:uid="{00000000-0005-0000-0000-000027020000}"/>
    <cellStyle name="Calculation 2 6 9" xfId="563" xr:uid="{00000000-0005-0000-0000-000028020000}"/>
    <cellStyle name="Calculation 2 6 9 2" xfId="564" xr:uid="{00000000-0005-0000-0000-000029020000}"/>
    <cellStyle name="Calculation 2 7" xfId="565" xr:uid="{00000000-0005-0000-0000-00002A020000}"/>
    <cellStyle name="Calculation 2 7 2" xfId="566" xr:uid="{00000000-0005-0000-0000-00002B020000}"/>
    <cellStyle name="Calculation 2 8" xfId="567" xr:uid="{00000000-0005-0000-0000-00002C020000}"/>
    <cellStyle name="Calculation 2 8 2" xfId="568" xr:uid="{00000000-0005-0000-0000-00002D020000}"/>
    <cellStyle name="Calculation 2 9" xfId="569" xr:uid="{00000000-0005-0000-0000-00002E020000}"/>
    <cellStyle name="Calculation 2 9 2" xfId="570" xr:uid="{00000000-0005-0000-0000-00002F020000}"/>
    <cellStyle name="Check Cell 2" xfId="571" xr:uid="{00000000-0005-0000-0000-000030020000}"/>
    <cellStyle name="Currency" xfId="1" builtinId="4"/>
    <cellStyle name="Currency 2" xfId="5" xr:uid="{00000000-0005-0000-0000-000032020000}"/>
    <cellStyle name="Currency 2 2" xfId="7" xr:uid="{00000000-0005-0000-0000-000033020000}"/>
    <cellStyle name="Explanatory Text 2" xfId="572" xr:uid="{00000000-0005-0000-0000-000034020000}"/>
    <cellStyle name="Good 2" xfId="573" xr:uid="{00000000-0005-0000-0000-000035020000}"/>
    <cellStyle name="Heading 1 2" xfId="574" xr:uid="{00000000-0005-0000-0000-000036020000}"/>
    <cellStyle name="Heading 2 2" xfId="575" xr:uid="{00000000-0005-0000-0000-000037020000}"/>
    <cellStyle name="Heading 3 2" xfId="576" xr:uid="{00000000-0005-0000-0000-000038020000}"/>
    <cellStyle name="Heading 4 2" xfId="577" xr:uid="{00000000-0005-0000-0000-000039020000}"/>
    <cellStyle name="Hyperlink" xfId="2723" builtinId="8"/>
    <cellStyle name="Hyperlink 2" xfId="578" xr:uid="{00000000-0005-0000-0000-00003A020000}"/>
    <cellStyle name="Hyperlink 2 2" xfId="579" xr:uid="{00000000-0005-0000-0000-00003B020000}"/>
    <cellStyle name="Hyperlink 2 3" xfId="580" xr:uid="{00000000-0005-0000-0000-00003C020000}"/>
    <cellStyle name="Input 2" xfId="581" xr:uid="{00000000-0005-0000-0000-00003D020000}"/>
    <cellStyle name="Input 2 10" xfId="582" xr:uid="{00000000-0005-0000-0000-00003E020000}"/>
    <cellStyle name="Input 2 10 2" xfId="583" xr:uid="{00000000-0005-0000-0000-00003F020000}"/>
    <cellStyle name="Input 2 11" xfId="584" xr:uid="{00000000-0005-0000-0000-000040020000}"/>
    <cellStyle name="Input 2 11 2" xfId="585" xr:uid="{00000000-0005-0000-0000-000041020000}"/>
    <cellStyle name="Input 2 12" xfId="586" xr:uid="{00000000-0005-0000-0000-000042020000}"/>
    <cellStyle name="Input 2 12 2" xfId="587" xr:uid="{00000000-0005-0000-0000-000043020000}"/>
    <cellStyle name="Input 2 13" xfId="588" xr:uid="{00000000-0005-0000-0000-000044020000}"/>
    <cellStyle name="Input 2 13 2" xfId="589" xr:uid="{00000000-0005-0000-0000-000045020000}"/>
    <cellStyle name="Input 2 14" xfId="590" xr:uid="{00000000-0005-0000-0000-000046020000}"/>
    <cellStyle name="Input 2 14 2" xfId="591" xr:uid="{00000000-0005-0000-0000-000047020000}"/>
    <cellStyle name="Input 2 15" xfId="592" xr:uid="{00000000-0005-0000-0000-000048020000}"/>
    <cellStyle name="Input 2 15 2" xfId="593" xr:uid="{00000000-0005-0000-0000-000049020000}"/>
    <cellStyle name="Input 2 16" xfId="594" xr:uid="{00000000-0005-0000-0000-00004A020000}"/>
    <cellStyle name="Input 2 16 2" xfId="595" xr:uid="{00000000-0005-0000-0000-00004B020000}"/>
    <cellStyle name="Input 2 17" xfId="596" xr:uid="{00000000-0005-0000-0000-00004C020000}"/>
    <cellStyle name="Input 2 17 2" xfId="597" xr:uid="{00000000-0005-0000-0000-00004D020000}"/>
    <cellStyle name="Input 2 18" xfId="598" xr:uid="{00000000-0005-0000-0000-00004E020000}"/>
    <cellStyle name="Input 2 18 2" xfId="599" xr:uid="{00000000-0005-0000-0000-00004F020000}"/>
    <cellStyle name="Input 2 19" xfId="600" xr:uid="{00000000-0005-0000-0000-000050020000}"/>
    <cellStyle name="Input 2 19 2" xfId="601" xr:uid="{00000000-0005-0000-0000-000051020000}"/>
    <cellStyle name="Input 2 2" xfId="602" xr:uid="{00000000-0005-0000-0000-000052020000}"/>
    <cellStyle name="Input 2 2 10" xfId="603" xr:uid="{00000000-0005-0000-0000-000053020000}"/>
    <cellStyle name="Input 2 2 10 2" xfId="604" xr:uid="{00000000-0005-0000-0000-000054020000}"/>
    <cellStyle name="Input 2 2 11" xfId="605" xr:uid="{00000000-0005-0000-0000-000055020000}"/>
    <cellStyle name="Input 2 2 11 2" xfId="606" xr:uid="{00000000-0005-0000-0000-000056020000}"/>
    <cellStyle name="Input 2 2 12" xfId="607" xr:uid="{00000000-0005-0000-0000-000057020000}"/>
    <cellStyle name="Input 2 2 12 2" xfId="608" xr:uid="{00000000-0005-0000-0000-000058020000}"/>
    <cellStyle name="Input 2 2 13" xfId="609" xr:uid="{00000000-0005-0000-0000-000059020000}"/>
    <cellStyle name="Input 2 2 13 2" xfId="610" xr:uid="{00000000-0005-0000-0000-00005A020000}"/>
    <cellStyle name="Input 2 2 14" xfId="611" xr:uid="{00000000-0005-0000-0000-00005B020000}"/>
    <cellStyle name="Input 2 2 14 2" xfId="612" xr:uid="{00000000-0005-0000-0000-00005C020000}"/>
    <cellStyle name="Input 2 2 15" xfId="613" xr:uid="{00000000-0005-0000-0000-00005D020000}"/>
    <cellStyle name="Input 2 2 15 2" xfId="614" xr:uid="{00000000-0005-0000-0000-00005E020000}"/>
    <cellStyle name="Input 2 2 16" xfId="615" xr:uid="{00000000-0005-0000-0000-00005F020000}"/>
    <cellStyle name="Input 2 2 16 2" xfId="616" xr:uid="{00000000-0005-0000-0000-000060020000}"/>
    <cellStyle name="Input 2 2 17" xfId="617" xr:uid="{00000000-0005-0000-0000-000061020000}"/>
    <cellStyle name="Input 2 2 17 2" xfId="618" xr:uid="{00000000-0005-0000-0000-000062020000}"/>
    <cellStyle name="Input 2 2 18" xfId="619" xr:uid="{00000000-0005-0000-0000-000063020000}"/>
    <cellStyle name="Input 2 2 18 2" xfId="620" xr:uid="{00000000-0005-0000-0000-000064020000}"/>
    <cellStyle name="Input 2 2 19" xfId="621" xr:uid="{00000000-0005-0000-0000-000065020000}"/>
    <cellStyle name="Input 2 2 19 2" xfId="622" xr:uid="{00000000-0005-0000-0000-000066020000}"/>
    <cellStyle name="Input 2 2 2" xfId="623" xr:uid="{00000000-0005-0000-0000-000067020000}"/>
    <cellStyle name="Input 2 2 2 10" xfId="624" xr:uid="{00000000-0005-0000-0000-000068020000}"/>
    <cellStyle name="Input 2 2 2 10 2" xfId="625" xr:uid="{00000000-0005-0000-0000-000069020000}"/>
    <cellStyle name="Input 2 2 2 11" xfId="626" xr:uid="{00000000-0005-0000-0000-00006A020000}"/>
    <cellStyle name="Input 2 2 2 11 2" xfId="627" xr:uid="{00000000-0005-0000-0000-00006B020000}"/>
    <cellStyle name="Input 2 2 2 12" xfId="628" xr:uid="{00000000-0005-0000-0000-00006C020000}"/>
    <cellStyle name="Input 2 2 2 12 2" xfId="629" xr:uid="{00000000-0005-0000-0000-00006D020000}"/>
    <cellStyle name="Input 2 2 2 13" xfId="630" xr:uid="{00000000-0005-0000-0000-00006E020000}"/>
    <cellStyle name="Input 2 2 2 13 2" xfId="631" xr:uid="{00000000-0005-0000-0000-00006F020000}"/>
    <cellStyle name="Input 2 2 2 14" xfId="632" xr:uid="{00000000-0005-0000-0000-000070020000}"/>
    <cellStyle name="Input 2 2 2 14 2" xfId="633" xr:uid="{00000000-0005-0000-0000-000071020000}"/>
    <cellStyle name="Input 2 2 2 15" xfId="634" xr:uid="{00000000-0005-0000-0000-000072020000}"/>
    <cellStyle name="Input 2 2 2 15 2" xfId="635" xr:uid="{00000000-0005-0000-0000-000073020000}"/>
    <cellStyle name="Input 2 2 2 16" xfId="636" xr:uid="{00000000-0005-0000-0000-000074020000}"/>
    <cellStyle name="Input 2 2 2 16 2" xfId="637" xr:uid="{00000000-0005-0000-0000-000075020000}"/>
    <cellStyle name="Input 2 2 2 17" xfId="638" xr:uid="{00000000-0005-0000-0000-000076020000}"/>
    <cellStyle name="Input 2 2 2 17 2" xfId="639" xr:uid="{00000000-0005-0000-0000-000077020000}"/>
    <cellStyle name="Input 2 2 2 18" xfId="640" xr:uid="{00000000-0005-0000-0000-000078020000}"/>
    <cellStyle name="Input 2 2 2 18 2" xfId="641" xr:uid="{00000000-0005-0000-0000-000079020000}"/>
    <cellStyle name="Input 2 2 2 19" xfId="642" xr:uid="{00000000-0005-0000-0000-00007A020000}"/>
    <cellStyle name="Input 2 2 2 19 2" xfId="643" xr:uid="{00000000-0005-0000-0000-00007B020000}"/>
    <cellStyle name="Input 2 2 2 2" xfId="644" xr:uid="{00000000-0005-0000-0000-00007C020000}"/>
    <cellStyle name="Input 2 2 2 2 2" xfId="645" xr:uid="{00000000-0005-0000-0000-00007D020000}"/>
    <cellStyle name="Input 2 2 2 20" xfId="646" xr:uid="{00000000-0005-0000-0000-00007E020000}"/>
    <cellStyle name="Input 2 2 2 20 2" xfId="647" xr:uid="{00000000-0005-0000-0000-00007F020000}"/>
    <cellStyle name="Input 2 2 2 21" xfId="648" xr:uid="{00000000-0005-0000-0000-000080020000}"/>
    <cellStyle name="Input 2 2 2 21 2" xfId="649" xr:uid="{00000000-0005-0000-0000-000081020000}"/>
    <cellStyle name="Input 2 2 2 22" xfId="650" xr:uid="{00000000-0005-0000-0000-000082020000}"/>
    <cellStyle name="Input 2 2 2 22 2" xfId="651" xr:uid="{00000000-0005-0000-0000-000083020000}"/>
    <cellStyle name="Input 2 2 2 23" xfId="652" xr:uid="{00000000-0005-0000-0000-000084020000}"/>
    <cellStyle name="Input 2 2 2 23 2" xfId="653" xr:uid="{00000000-0005-0000-0000-000085020000}"/>
    <cellStyle name="Input 2 2 2 24" xfId="654" xr:uid="{00000000-0005-0000-0000-000086020000}"/>
    <cellStyle name="Input 2 2 2 24 2" xfId="655" xr:uid="{00000000-0005-0000-0000-000087020000}"/>
    <cellStyle name="Input 2 2 2 25" xfId="656" xr:uid="{00000000-0005-0000-0000-000088020000}"/>
    <cellStyle name="Input 2 2 2 25 2" xfId="657" xr:uid="{00000000-0005-0000-0000-000089020000}"/>
    <cellStyle name="Input 2 2 2 26" xfId="658" xr:uid="{00000000-0005-0000-0000-00008A020000}"/>
    <cellStyle name="Input 2 2 2 26 2" xfId="659" xr:uid="{00000000-0005-0000-0000-00008B020000}"/>
    <cellStyle name="Input 2 2 2 27" xfId="660" xr:uid="{00000000-0005-0000-0000-00008C020000}"/>
    <cellStyle name="Input 2 2 2 28" xfId="661" xr:uid="{00000000-0005-0000-0000-00008D020000}"/>
    <cellStyle name="Input 2 2 2 3" xfId="662" xr:uid="{00000000-0005-0000-0000-00008E020000}"/>
    <cellStyle name="Input 2 2 2 3 2" xfId="663" xr:uid="{00000000-0005-0000-0000-00008F020000}"/>
    <cellStyle name="Input 2 2 2 4" xfId="664" xr:uid="{00000000-0005-0000-0000-000090020000}"/>
    <cellStyle name="Input 2 2 2 4 2" xfId="665" xr:uid="{00000000-0005-0000-0000-000091020000}"/>
    <cellStyle name="Input 2 2 2 5" xfId="666" xr:uid="{00000000-0005-0000-0000-000092020000}"/>
    <cellStyle name="Input 2 2 2 5 2" xfId="667" xr:uid="{00000000-0005-0000-0000-000093020000}"/>
    <cellStyle name="Input 2 2 2 6" xfId="668" xr:uid="{00000000-0005-0000-0000-000094020000}"/>
    <cellStyle name="Input 2 2 2 6 2" xfId="669" xr:uid="{00000000-0005-0000-0000-000095020000}"/>
    <cellStyle name="Input 2 2 2 7" xfId="670" xr:uid="{00000000-0005-0000-0000-000096020000}"/>
    <cellStyle name="Input 2 2 2 7 2" xfId="671" xr:uid="{00000000-0005-0000-0000-000097020000}"/>
    <cellStyle name="Input 2 2 2 8" xfId="672" xr:uid="{00000000-0005-0000-0000-000098020000}"/>
    <cellStyle name="Input 2 2 2 8 2" xfId="673" xr:uid="{00000000-0005-0000-0000-000099020000}"/>
    <cellStyle name="Input 2 2 2 9" xfId="674" xr:uid="{00000000-0005-0000-0000-00009A020000}"/>
    <cellStyle name="Input 2 2 2 9 2" xfId="675" xr:uid="{00000000-0005-0000-0000-00009B020000}"/>
    <cellStyle name="Input 2 2 20" xfId="676" xr:uid="{00000000-0005-0000-0000-00009C020000}"/>
    <cellStyle name="Input 2 2 20 2" xfId="677" xr:uid="{00000000-0005-0000-0000-00009D020000}"/>
    <cellStyle name="Input 2 2 21" xfId="678" xr:uid="{00000000-0005-0000-0000-00009E020000}"/>
    <cellStyle name="Input 2 2 21 2" xfId="679" xr:uid="{00000000-0005-0000-0000-00009F020000}"/>
    <cellStyle name="Input 2 2 22" xfId="680" xr:uid="{00000000-0005-0000-0000-0000A0020000}"/>
    <cellStyle name="Input 2 2 22 2" xfId="681" xr:uid="{00000000-0005-0000-0000-0000A1020000}"/>
    <cellStyle name="Input 2 2 23" xfId="682" xr:uid="{00000000-0005-0000-0000-0000A2020000}"/>
    <cellStyle name="Input 2 2 23 2" xfId="683" xr:uid="{00000000-0005-0000-0000-0000A3020000}"/>
    <cellStyle name="Input 2 2 24" xfId="684" xr:uid="{00000000-0005-0000-0000-0000A4020000}"/>
    <cellStyle name="Input 2 2 24 2" xfId="685" xr:uid="{00000000-0005-0000-0000-0000A5020000}"/>
    <cellStyle name="Input 2 2 25" xfId="686" xr:uid="{00000000-0005-0000-0000-0000A6020000}"/>
    <cellStyle name="Input 2 2 25 2" xfId="687" xr:uid="{00000000-0005-0000-0000-0000A7020000}"/>
    <cellStyle name="Input 2 2 26" xfId="688" xr:uid="{00000000-0005-0000-0000-0000A8020000}"/>
    <cellStyle name="Input 2 2 26 2" xfId="689" xr:uid="{00000000-0005-0000-0000-0000A9020000}"/>
    <cellStyle name="Input 2 2 27" xfId="690" xr:uid="{00000000-0005-0000-0000-0000AA020000}"/>
    <cellStyle name="Input 2 2 27 2" xfId="691" xr:uid="{00000000-0005-0000-0000-0000AB020000}"/>
    <cellStyle name="Input 2 2 28" xfId="692" xr:uid="{00000000-0005-0000-0000-0000AC020000}"/>
    <cellStyle name="Input 2 2 29" xfId="693" xr:uid="{00000000-0005-0000-0000-0000AD020000}"/>
    <cellStyle name="Input 2 2 3" xfId="694" xr:uid="{00000000-0005-0000-0000-0000AE020000}"/>
    <cellStyle name="Input 2 2 3 2" xfId="695" xr:uid="{00000000-0005-0000-0000-0000AF020000}"/>
    <cellStyle name="Input 2 2 30" xfId="696" xr:uid="{00000000-0005-0000-0000-0000B0020000}"/>
    <cellStyle name="Input 2 2 4" xfId="697" xr:uid="{00000000-0005-0000-0000-0000B1020000}"/>
    <cellStyle name="Input 2 2 4 2" xfId="698" xr:uid="{00000000-0005-0000-0000-0000B2020000}"/>
    <cellStyle name="Input 2 2 5" xfId="699" xr:uid="{00000000-0005-0000-0000-0000B3020000}"/>
    <cellStyle name="Input 2 2 5 2" xfId="700" xr:uid="{00000000-0005-0000-0000-0000B4020000}"/>
    <cellStyle name="Input 2 2 6" xfId="701" xr:uid="{00000000-0005-0000-0000-0000B5020000}"/>
    <cellStyle name="Input 2 2 6 2" xfId="702" xr:uid="{00000000-0005-0000-0000-0000B6020000}"/>
    <cellStyle name="Input 2 2 7" xfId="703" xr:uid="{00000000-0005-0000-0000-0000B7020000}"/>
    <cellStyle name="Input 2 2 7 2" xfId="704" xr:uid="{00000000-0005-0000-0000-0000B8020000}"/>
    <cellStyle name="Input 2 2 8" xfId="705" xr:uid="{00000000-0005-0000-0000-0000B9020000}"/>
    <cellStyle name="Input 2 2 8 2" xfId="706" xr:uid="{00000000-0005-0000-0000-0000BA020000}"/>
    <cellStyle name="Input 2 2 9" xfId="707" xr:uid="{00000000-0005-0000-0000-0000BB020000}"/>
    <cellStyle name="Input 2 2 9 2" xfId="708" xr:uid="{00000000-0005-0000-0000-0000BC020000}"/>
    <cellStyle name="Input 2 20" xfId="709" xr:uid="{00000000-0005-0000-0000-0000BD020000}"/>
    <cellStyle name="Input 2 20 2" xfId="710" xr:uid="{00000000-0005-0000-0000-0000BE020000}"/>
    <cellStyle name="Input 2 21" xfId="711" xr:uid="{00000000-0005-0000-0000-0000BF020000}"/>
    <cellStyle name="Input 2 21 2" xfId="712" xr:uid="{00000000-0005-0000-0000-0000C0020000}"/>
    <cellStyle name="Input 2 22" xfId="713" xr:uid="{00000000-0005-0000-0000-0000C1020000}"/>
    <cellStyle name="Input 2 22 2" xfId="714" xr:uid="{00000000-0005-0000-0000-0000C2020000}"/>
    <cellStyle name="Input 2 23" xfId="715" xr:uid="{00000000-0005-0000-0000-0000C3020000}"/>
    <cellStyle name="Input 2 23 2" xfId="716" xr:uid="{00000000-0005-0000-0000-0000C4020000}"/>
    <cellStyle name="Input 2 24" xfId="717" xr:uid="{00000000-0005-0000-0000-0000C5020000}"/>
    <cellStyle name="Input 2 24 2" xfId="718" xr:uid="{00000000-0005-0000-0000-0000C6020000}"/>
    <cellStyle name="Input 2 25" xfId="719" xr:uid="{00000000-0005-0000-0000-0000C7020000}"/>
    <cellStyle name="Input 2 25 2" xfId="720" xr:uid="{00000000-0005-0000-0000-0000C8020000}"/>
    <cellStyle name="Input 2 26" xfId="721" xr:uid="{00000000-0005-0000-0000-0000C9020000}"/>
    <cellStyle name="Input 2 26 2" xfId="722" xr:uid="{00000000-0005-0000-0000-0000CA020000}"/>
    <cellStyle name="Input 2 27" xfId="723" xr:uid="{00000000-0005-0000-0000-0000CB020000}"/>
    <cellStyle name="Input 2 27 2" xfId="724" xr:uid="{00000000-0005-0000-0000-0000CC020000}"/>
    <cellStyle name="Input 2 28" xfId="725" xr:uid="{00000000-0005-0000-0000-0000CD020000}"/>
    <cellStyle name="Input 2 28 2" xfId="726" xr:uid="{00000000-0005-0000-0000-0000CE020000}"/>
    <cellStyle name="Input 2 29" xfId="727" xr:uid="{00000000-0005-0000-0000-0000CF020000}"/>
    <cellStyle name="Input 2 29 2" xfId="728" xr:uid="{00000000-0005-0000-0000-0000D0020000}"/>
    <cellStyle name="Input 2 3" xfId="729" xr:uid="{00000000-0005-0000-0000-0000D1020000}"/>
    <cellStyle name="Input 2 3 10" xfId="730" xr:uid="{00000000-0005-0000-0000-0000D2020000}"/>
    <cellStyle name="Input 2 3 10 2" xfId="731" xr:uid="{00000000-0005-0000-0000-0000D3020000}"/>
    <cellStyle name="Input 2 3 11" xfId="732" xr:uid="{00000000-0005-0000-0000-0000D4020000}"/>
    <cellStyle name="Input 2 3 11 2" xfId="733" xr:uid="{00000000-0005-0000-0000-0000D5020000}"/>
    <cellStyle name="Input 2 3 12" xfId="734" xr:uid="{00000000-0005-0000-0000-0000D6020000}"/>
    <cellStyle name="Input 2 3 12 2" xfId="735" xr:uid="{00000000-0005-0000-0000-0000D7020000}"/>
    <cellStyle name="Input 2 3 13" xfId="736" xr:uid="{00000000-0005-0000-0000-0000D8020000}"/>
    <cellStyle name="Input 2 3 13 2" xfId="737" xr:uid="{00000000-0005-0000-0000-0000D9020000}"/>
    <cellStyle name="Input 2 3 14" xfId="738" xr:uid="{00000000-0005-0000-0000-0000DA020000}"/>
    <cellStyle name="Input 2 3 14 2" xfId="739" xr:uid="{00000000-0005-0000-0000-0000DB020000}"/>
    <cellStyle name="Input 2 3 15" xfId="740" xr:uid="{00000000-0005-0000-0000-0000DC020000}"/>
    <cellStyle name="Input 2 3 15 2" xfId="741" xr:uid="{00000000-0005-0000-0000-0000DD020000}"/>
    <cellStyle name="Input 2 3 16" xfId="742" xr:uid="{00000000-0005-0000-0000-0000DE020000}"/>
    <cellStyle name="Input 2 3 16 2" xfId="743" xr:uid="{00000000-0005-0000-0000-0000DF020000}"/>
    <cellStyle name="Input 2 3 17" xfId="744" xr:uid="{00000000-0005-0000-0000-0000E0020000}"/>
    <cellStyle name="Input 2 3 17 2" xfId="745" xr:uid="{00000000-0005-0000-0000-0000E1020000}"/>
    <cellStyle name="Input 2 3 18" xfId="746" xr:uid="{00000000-0005-0000-0000-0000E2020000}"/>
    <cellStyle name="Input 2 3 18 2" xfId="747" xr:uid="{00000000-0005-0000-0000-0000E3020000}"/>
    <cellStyle name="Input 2 3 19" xfId="748" xr:uid="{00000000-0005-0000-0000-0000E4020000}"/>
    <cellStyle name="Input 2 3 19 2" xfId="749" xr:uid="{00000000-0005-0000-0000-0000E5020000}"/>
    <cellStyle name="Input 2 3 2" xfId="750" xr:uid="{00000000-0005-0000-0000-0000E6020000}"/>
    <cellStyle name="Input 2 3 2 10" xfId="751" xr:uid="{00000000-0005-0000-0000-0000E7020000}"/>
    <cellStyle name="Input 2 3 2 10 2" xfId="752" xr:uid="{00000000-0005-0000-0000-0000E8020000}"/>
    <cellStyle name="Input 2 3 2 11" xfId="753" xr:uid="{00000000-0005-0000-0000-0000E9020000}"/>
    <cellStyle name="Input 2 3 2 11 2" xfId="754" xr:uid="{00000000-0005-0000-0000-0000EA020000}"/>
    <cellStyle name="Input 2 3 2 12" xfId="755" xr:uid="{00000000-0005-0000-0000-0000EB020000}"/>
    <cellStyle name="Input 2 3 2 12 2" xfId="756" xr:uid="{00000000-0005-0000-0000-0000EC020000}"/>
    <cellStyle name="Input 2 3 2 13" xfId="757" xr:uid="{00000000-0005-0000-0000-0000ED020000}"/>
    <cellStyle name="Input 2 3 2 13 2" xfId="758" xr:uid="{00000000-0005-0000-0000-0000EE020000}"/>
    <cellStyle name="Input 2 3 2 14" xfId="759" xr:uid="{00000000-0005-0000-0000-0000EF020000}"/>
    <cellStyle name="Input 2 3 2 14 2" xfId="760" xr:uid="{00000000-0005-0000-0000-0000F0020000}"/>
    <cellStyle name="Input 2 3 2 15" xfId="761" xr:uid="{00000000-0005-0000-0000-0000F1020000}"/>
    <cellStyle name="Input 2 3 2 15 2" xfId="762" xr:uid="{00000000-0005-0000-0000-0000F2020000}"/>
    <cellStyle name="Input 2 3 2 16" xfId="763" xr:uid="{00000000-0005-0000-0000-0000F3020000}"/>
    <cellStyle name="Input 2 3 2 16 2" xfId="764" xr:uid="{00000000-0005-0000-0000-0000F4020000}"/>
    <cellStyle name="Input 2 3 2 17" xfId="765" xr:uid="{00000000-0005-0000-0000-0000F5020000}"/>
    <cellStyle name="Input 2 3 2 17 2" xfId="766" xr:uid="{00000000-0005-0000-0000-0000F6020000}"/>
    <cellStyle name="Input 2 3 2 18" xfId="767" xr:uid="{00000000-0005-0000-0000-0000F7020000}"/>
    <cellStyle name="Input 2 3 2 18 2" xfId="768" xr:uid="{00000000-0005-0000-0000-0000F8020000}"/>
    <cellStyle name="Input 2 3 2 19" xfId="769" xr:uid="{00000000-0005-0000-0000-0000F9020000}"/>
    <cellStyle name="Input 2 3 2 19 2" xfId="770" xr:uid="{00000000-0005-0000-0000-0000FA020000}"/>
    <cellStyle name="Input 2 3 2 2" xfId="771" xr:uid="{00000000-0005-0000-0000-0000FB020000}"/>
    <cellStyle name="Input 2 3 2 2 2" xfId="772" xr:uid="{00000000-0005-0000-0000-0000FC020000}"/>
    <cellStyle name="Input 2 3 2 20" xfId="773" xr:uid="{00000000-0005-0000-0000-0000FD020000}"/>
    <cellStyle name="Input 2 3 2 20 2" xfId="774" xr:uid="{00000000-0005-0000-0000-0000FE020000}"/>
    <cellStyle name="Input 2 3 2 21" xfId="775" xr:uid="{00000000-0005-0000-0000-0000FF020000}"/>
    <cellStyle name="Input 2 3 2 21 2" xfId="776" xr:uid="{00000000-0005-0000-0000-000000030000}"/>
    <cellStyle name="Input 2 3 2 22" xfId="777" xr:uid="{00000000-0005-0000-0000-000001030000}"/>
    <cellStyle name="Input 2 3 2 22 2" xfId="778" xr:uid="{00000000-0005-0000-0000-000002030000}"/>
    <cellStyle name="Input 2 3 2 23" xfId="779" xr:uid="{00000000-0005-0000-0000-000003030000}"/>
    <cellStyle name="Input 2 3 2 23 2" xfId="780" xr:uid="{00000000-0005-0000-0000-000004030000}"/>
    <cellStyle name="Input 2 3 2 24" xfId="781" xr:uid="{00000000-0005-0000-0000-000005030000}"/>
    <cellStyle name="Input 2 3 2 24 2" xfId="782" xr:uid="{00000000-0005-0000-0000-000006030000}"/>
    <cellStyle name="Input 2 3 2 25" xfId="783" xr:uid="{00000000-0005-0000-0000-000007030000}"/>
    <cellStyle name="Input 2 3 2 25 2" xfId="784" xr:uid="{00000000-0005-0000-0000-000008030000}"/>
    <cellStyle name="Input 2 3 2 26" xfId="785" xr:uid="{00000000-0005-0000-0000-000009030000}"/>
    <cellStyle name="Input 2 3 2 26 2" xfId="786" xr:uid="{00000000-0005-0000-0000-00000A030000}"/>
    <cellStyle name="Input 2 3 2 27" xfId="787" xr:uid="{00000000-0005-0000-0000-00000B030000}"/>
    <cellStyle name="Input 2 3 2 28" xfId="788" xr:uid="{00000000-0005-0000-0000-00000C030000}"/>
    <cellStyle name="Input 2 3 2 3" xfId="789" xr:uid="{00000000-0005-0000-0000-00000D030000}"/>
    <cellStyle name="Input 2 3 2 3 2" xfId="790" xr:uid="{00000000-0005-0000-0000-00000E030000}"/>
    <cellStyle name="Input 2 3 2 4" xfId="791" xr:uid="{00000000-0005-0000-0000-00000F030000}"/>
    <cellStyle name="Input 2 3 2 4 2" xfId="792" xr:uid="{00000000-0005-0000-0000-000010030000}"/>
    <cellStyle name="Input 2 3 2 5" xfId="793" xr:uid="{00000000-0005-0000-0000-000011030000}"/>
    <cellStyle name="Input 2 3 2 5 2" xfId="794" xr:uid="{00000000-0005-0000-0000-000012030000}"/>
    <cellStyle name="Input 2 3 2 6" xfId="795" xr:uid="{00000000-0005-0000-0000-000013030000}"/>
    <cellStyle name="Input 2 3 2 6 2" xfId="796" xr:uid="{00000000-0005-0000-0000-000014030000}"/>
    <cellStyle name="Input 2 3 2 7" xfId="797" xr:uid="{00000000-0005-0000-0000-000015030000}"/>
    <cellStyle name="Input 2 3 2 7 2" xfId="798" xr:uid="{00000000-0005-0000-0000-000016030000}"/>
    <cellStyle name="Input 2 3 2 8" xfId="799" xr:uid="{00000000-0005-0000-0000-000017030000}"/>
    <cellStyle name="Input 2 3 2 8 2" xfId="800" xr:uid="{00000000-0005-0000-0000-000018030000}"/>
    <cellStyle name="Input 2 3 2 9" xfId="801" xr:uid="{00000000-0005-0000-0000-000019030000}"/>
    <cellStyle name="Input 2 3 2 9 2" xfId="802" xr:uid="{00000000-0005-0000-0000-00001A030000}"/>
    <cellStyle name="Input 2 3 20" xfId="803" xr:uid="{00000000-0005-0000-0000-00001B030000}"/>
    <cellStyle name="Input 2 3 20 2" xfId="804" xr:uid="{00000000-0005-0000-0000-00001C030000}"/>
    <cellStyle name="Input 2 3 21" xfId="805" xr:uid="{00000000-0005-0000-0000-00001D030000}"/>
    <cellStyle name="Input 2 3 21 2" xfId="806" xr:uid="{00000000-0005-0000-0000-00001E030000}"/>
    <cellStyle name="Input 2 3 22" xfId="807" xr:uid="{00000000-0005-0000-0000-00001F030000}"/>
    <cellStyle name="Input 2 3 22 2" xfId="808" xr:uid="{00000000-0005-0000-0000-000020030000}"/>
    <cellStyle name="Input 2 3 23" xfId="809" xr:uid="{00000000-0005-0000-0000-000021030000}"/>
    <cellStyle name="Input 2 3 23 2" xfId="810" xr:uid="{00000000-0005-0000-0000-000022030000}"/>
    <cellStyle name="Input 2 3 24" xfId="811" xr:uid="{00000000-0005-0000-0000-000023030000}"/>
    <cellStyle name="Input 2 3 24 2" xfId="812" xr:uid="{00000000-0005-0000-0000-000024030000}"/>
    <cellStyle name="Input 2 3 25" xfId="813" xr:uid="{00000000-0005-0000-0000-000025030000}"/>
    <cellStyle name="Input 2 3 25 2" xfId="814" xr:uid="{00000000-0005-0000-0000-000026030000}"/>
    <cellStyle name="Input 2 3 26" xfId="815" xr:uid="{00000000-0005-0000-0000-000027030000}"/>
    <cellStyle name="Input 2 3 26 2" xfId="816" xr:uid="{00000000-0005-0000-0000-000028030000}"/>
    <cellStyle name="Input 2 3 27" xfId="817" xr:uid="{00000000-0005-0000-0000-000029030000}"/>
    <cellStyle name="Input 2 3 27 2" xfId="818" xr:uid="{00000000-0005-0000-0000-00002A030000}"/>
    <cellStyle name="Input 2 3 28" xfId="819" xr:uid="{00000000-0005-0000-0000-00002B030000}"/>
    <cellStyle name="Input 2 3 29" xfId="820" xr:uid="{00000000-0005-0000-0000-00002C030000}"/>
    <cellStyle name="Input 2 3 3" xfId="821" xr:uid="{00000000-0005-0000-0000-00002D030000}"/>
    <cellStyle name="Input 2 3 3 2" xfId="822" xr:uid="{00000000-0005-0000-0000-00002E030000}"/>
    <cellStyle name="Input 2 3 30" xfId="823" xr:uid="{00000000-0005-0000-0000-00002F030000}"/>
    <cellStyle name="Input 2 3 4" xfId="824" xr:uid="{00000000-0005-0000-0000-000030030000}"/>
    <cellStyle name="Input 2 3 4 2" xfId="825" xr:uid="{00000000-0005-0000-0000-000031030000}"/>
    <cellStyle name="Input 2 3 5" xfId="826" xr:uid="{00000000-0005-0000-0000-000032030000}"/>
    <cellStyle name="Input 2 3 5 2" xfId="827" xr:uid="{00000000-0005-0000-0000-000033030000}"/>
    <cellStyle name="Input 2 3 6" xfId="828" xr:uid="{00000000-0005-0000-0000-000034030000}"/>
    <cellStyle name="Input 2 3 6 2" xfId="829" xr:uid="{00000000-0005-0000-0000-000035030000}"/>
    <cellStyle name="Input 2 3 7" xfId="830" xr:uid="{00000000-0005-0000-0000-000036030000}"/>
    <cellStyle name="Input 2 3 7 2" xfId="831" xr:uid="{00000000-0005-0000-0000-000037030000}"/>
    <cellStyle name="Input 2 3 8" xfId="832" xr:uid="{00000000-0005-0000-0000-000038030000}"/>
    <cellStyle name="Input 2 3 8 2" xfId="833" xr:uid="{00000000-0005-0000-0000-000039030000}"/>
    <cellStyle name="Input 2 3 9" xfId="834" xr:uid="{00000000-0005-0000-0000-00003A030000}"/>
    <cellStyle name="Input 2 3 9 2" xfId="835" xr:uid="{00000000-0005-0000-0000-00003B030000}"/>
    <cellStyle name="Input 2 30" xfId="836" xr:uid="{00000000-0005-0000-0000-00003C030000}"/>
    <cellStyle name="Input 2 30 2" xfId="837" xr:uid="{00000000-0005-0000-0000-00003D030000}"/>
    <cellStyle name="Input 2 31" xfId="838" xr:uid="{00000000-0005-0000-0000-00003E030000}"/>
    <cellStyle name="Input 2 31 2" xfId="839" xr:uid="{00000000-0005-0000-0000-00003F030000}"/>
    <cellStyle name="Input 2 32" xfId="840" xr:uid="{00000000-0005-0000-0000-000040030000}"/>
    <cellStyle name="Input 2 33" xfId="841" xr:uid="{00000000-0005-0000-0000-000041030000}"/>
    <cellStyle name="Input 2 34" xfId="842" xr:uid="{00000000-0005-0000-0000-000042030000}"/>
    <cellStyle name="Input 2 4" xfId="843" xr:uid="{00000000-0005-0000-0000-000043030000}"/>
    <cellStyle name="Input 2 4 10" xfId="844" xr:uid="{00000000-0005-0000-0000-000044030000}"/>
    <cellStyle name="Input 2 4 10 2" xfId="845" xr:uid="{00000000-0005-0000-0000-000045030000}"/>
    <cellStyle name="Input 2 4 11" xfId="846" xr:uid="{00000000-0005-0000-0000-000046030000}"/>
    <cellStyle name="Input 2 4 11 2" xfId="847" xr:uid="{00000000-0005-0000-0000-000047030000}"/>
    <cellStyle name="Input 2 4 12" xfId="848" xr:uid="{00000000-0005-0000-0000-000048030000}"/>
    <cellStyle name="Input 2 4 12 2" xfId="849" xr:uid="{00000000-0005-0000-0000-000049030000}"/>
    <cellStyle name="Input 2 4 13" xfId="850" xr:uid="{00000000-0005-0000-0000-00004A030000}"/>
    <cellStyle name="Input 2 4 13 2" xfId="851" xr:uid="{00000000-0005-0000-0000-00004B030000}"/>
    <cellStyle name="Input 2 4 14" xfId="852" xr:uid="{00000000-0005-0000-0000-00004C030000}"/>
    <cellStyle name="Input 2 4 14 2" xfId="853" xr:uid="{00000000-0005-0000-0000-00004D030000}"/>
    <cellStyle name="Input 2 4 15" xfId="854" xr:uid="{00000000-0005-0000-0000-00004E030000}"/>
    <cellStyle name="Input 2 4 15 2" xfId="855" xr:uid="{00000000-0005-0000-0000-00004F030000}"/>
    <cellStyle name="Input 2 4 16" xfId="856" xr:uid="{00000000-0005-0000-0000-000050030000}"/>
    <cellStyle name="Input 2 4 16 2" xfId="857" xr:uid="{00000000-0005-0000-0000-000051030000}"/>
    <cellStyle name="Input 2 4 17" xfId="858" xr:uid="{00000000-0005-0000-0000-000052030000}"/>
    <cellStyle name="Input 2 4 17 2" xfId="859" xr:uid="{00000000-0005-0000-0000-000053030000}"/>
    <cellStyle name="Input 2 4 18" xfId="860" xr:uid="{00000000-0005-0000-0000-000054030000}"/>
    <cellStyle name="Input 2 4 18 2" xfId="861" xr:uid="{00000000-0005-0000-0000-000055030000}"/>
    <cellStyle name="Input 2 4 19" xfId="862" xr:uid="{00000000-0005-0000-0000-000056030000}"/>
    <cellStyle name="Input 2 4 19 2" xfId="863" xr:uid="{00000000-0005-0000-0000-000057030000}"/>
    <cellStyle name="Input 2 4 2" xfId="864" xr:uid="{00000000-0005-0000-0000-000058030000}"/>
    <cellStyle name="Input 2 4 2 10" xfId="865" xr:uid="{00000000-0005-0000-0000-000059030000}"/>
    <cellStyle name="Input 2 4 2 10 2" xfId="866" xr:uid="{00000000-0005-0000-0000-00005A030000}"/>
    <cellStyle name="Input 2 4 2 11" xfId="867" xr:uid="{00000000-0005-0000-0000-00005B030000}"/>
    <cellStyle name="Input 2 4 2 11 2" xfId="868" xr:uid="{00000000-0005-0000-0000-00005C030000}"/>
    <cellStyle name="Input 2 4 2 12" xfId="869" xr:uid="{00000000-0005-0000-0000-00005D030000}"/>
    <cellStyle name="Input 2 4 2 12 2" xfId="870" xr:uid="{00000000-0005-0000-0000-00005E030000}"/>
    <cellStyle name="Input 2 4 2 13" xfId="871" xr:uid="{00000000-0005-0000-0000-00005F030000}"/>
    <cellStyle name="Input 2 4 2 13 2" xfId="872" xr:uid="{00000000-0005-0000-0000-000060030000}"/>
    <cellStyle name="Input 2 4 2 14" xfId="873" xr:uid="{00000000-0005-0000-0000-000061030000}"/>
    <cellStyle name="Input 2 4 2 14 2" xfId="874" xr:uid="{00000000-0005-0000-0000-000062030000}"/>
    <cellStyle name="Input 2 4 2 15" xfId="875" xr:uid="{00000000-0005-0000-0000-000063030000}"/>
    <cellStyle name="Input 2 4 2 15 2" xfId="876" xr:uid="{00000000-0005-0000-0000-000064030000}"/>
    <cellStyle name="Input 2 4 2 16" xfId="877" xr:uid="{00000000-0005-0000-0000-000065030000}"/>
    <cellStyle name="Input 2 4 2 16 2" xfId="878" xr:uid="{00000000-0005-0000-0000-000066030000}"/>
    <cellStyle name="Input 2 4 2 17" xfId="879" xr:uid="{00000000-0005-0000-0000-000067030000}"/>
    <cellStyle name="Input 2 4 2 17 2" xfId="880" xr:uid="{00000000-0005-0000-0000-000068030000}"/>
    <cellStyle name="Input 2 4 2 18" xfId="881" xr:uid="{00000000-0005-0000-0000-000069030000}"/>
    <cellStyle name="Input 2 4 2 18 2" xfId="882" xr:uid="{00000000-0005-0000-0000-00006A030000}"/>
    <cellStyle name="Input 2 4 2 19" xfId="883" xr:uid="{00000000-0005-0000-0000-00006B030000}"/>
    <cellStyle name="Input 2 4 2 19 2" xfId="884" xr:uid="{00000000-0005-0000-0000-00006C030000}"/>
    <cellStyle name="Input 2 4 2 2" xfId="885" xr:uid="{00000000-0005-0000-0000-00006D030000}"/>
    <cellStyle name="Input 2 4 2 2 2" xfId="886" xr:uid="{00000000-0005-0000-0000-00006E030000}"/>
    <cellStyle name="Input 2 4 2 20" xfId="887" xr:uid="{00000000-0005-0000-0000-00006F030000}"/>
    <cellStyle name="Input 2 4 2 20 2" xfId="888" xr:uid="{00000000-0005-0000-0000-000070030000}"/>
    <cellStyle name="Input 2 4 2 21" xfId="889" xr:uid="{00000000-0005-0000-0000-000071030000}"/>
    <cellStyle name="Input 2 4 2 21 2" xfId="890" xr:uid="{00000000-0005-0000-0000-000072030000}"/>
    <cellStyle name="Input 2 4 2 22" xfId="891" xr:uid="{00000000-0005-0000-0000-000073030000}"/>
    <cellStyle name="Input 2 4 2 22 2" xfId="892" xr:uid="{00000000-0005-0000-0000-000074030000}"/>
    <cellStyle name="Input 2 4 2 23" xfId="893" xr:uid="{00000000-0005-0000-0000-000075030000}"/>
    <cellStyle name="Input 2 4 2 23 2" xfId="894" xr:uid="{00000000-0005-0000-0000-000076030000}"/>
    <cellStyle name="Input 2 4 2 24" xfId="895" xr:uid="{00000000-0005-0000-0000-000077030000}"/>
    <cellStyle name="Input 2 4 2 24 2" xfId="896" xr:uid="{00000000-0005-0000-0000-000078030000}"/>
    <cellStyle name="Input 2 4 2 25" xfId="897" xr:uid="{00000000-0005-0000-0000-000079030000}"/>
    <cellStyle name="Input 2 4 2 25 2" xfId="898" xr:uid="{00000000-0005-0000-0000-00007A030000}"/>
    <cellStyle name="Input 2 4 2 26" xfId="899" xr:uid="{00000000-0005-0000-0000-00007B030000}"/>
    <cellStyle name="Input 2 4 2 26 2" xfId="900" xr:uid="{00000000-0005-0000-0000-00007C030000}"/>
    <cellStyle name="Input 2 4 2 27" xfId="901" xr:uid="{00000000-0005-0000-0000-00007D030000}"/>
    <cellStyle name="Input 2 4 2 28" xfId="902" xr:uid="{00000000-0005-0000-0000-00007E030000}"/>
    <cellStyle name="Input 2 4 2 3" xfId="903" xr:uid="{00000000-0005-0000-0000-00007F030000}"/>
    <cellStyle name="Input 2 4 2 3 2" xfId="904" xr:uid="{00000000-0005-0000-0000-000080030000}"/>
    <cellStyle name="Input 2 4 2 4" xfId="905" xr:uid="{00000000-0005-0000-0000-000081030000}"/>
    <cellStyle name="Input 2 4 2 4 2" xfId="906" xr:uid="{00000000-0005-0000-0000-000082030000}"/>
    <cellStyle name="Input 2 4 2 5" xfId="907" xr:uid="{00000000-0005-0000-0000-000083030000}"/>
    <cellStyle name="Input 2 4 2 5 2" xfId="908" xr:uid="{00000000-0005-0000-0000-000084030000}"/>
    <cellStyle name="Input 2 4 2 6" xfId="909" xr:uid="{00000000-0005-0000-0000-000085030000}"/>
    <cellStyle name="Input 2 4 2 6 2" xfId="910" xr:uid="{00000000-0005-0000-0000-000086030000}"/>
    <cellStyle name="Input 2 4 2 7" xfId="911" xr:uid="{00000000-0005-0000-0000-000087030000}"/>
    <cellStyle name="Input 2 4 2 7 2" xfId="912" xr:uid="{00000000-0005-0000-0000-000088030000}"/>
    <cellStyle name="Input 2 4 2 8" xfId="913" xr:uid="{00000000-0005-0000-0000-000089030000}"/>
    <cellStyle name="Input 2 4 2 8 2" xfId="914" xr:uid="{00000000-0005-0000-0000-00008A030000}"/>
    <cellStyle name="Input 2 4 2 9" xfId="915" xr:uid="{00000000-0005-0000-0000-00008B030000}"/>
    <cellStyle name="Input 2 4 2 9 2" xfId="916" xr:uid="{00000000-0005-0000-0000-00008C030000}"/>
    <cellStyle name="Input 2 4 20" xfId="917" xr:uid="{00000000-0005-0000-0000-00008D030000}"/>
    <cellStyle name="Input 2 4 20 2" xfId="918" xr:uid="{00000000-0005-0000-0000-00008E030000}"/>
    <cellStyle name="Input 2 4 21" xfId="919" xr:uid="{00000000-0005-0000-0000-00008F030000}"/>
    <cellStyle name="Input 2 4 21 2" xfId="920" xr:uid="{00000000-0005-0000-0000-000090030000}"/>
    <cellStyle name="Input 2 4 22" xfId="921" xr:uid="{00000000-0005-0000-0000-000091030000}"/>
    <cellStyle name="Input 2 4 22 2" xfId="922" xr:uid="{00000000-0005-0000-0000-000092030000}"/>
    <cellStyle name="Input 2 4 23" xfId="923" xr:uid="{00000000-0005-0000-0000-000093030000}"/>
    <cellStyle name="Input 2 4 23 2" xfId="924" xr:uid="{00000000-0005-0000-0000-000094030000}"/>
    <cellStyle name="Input 2 4 24" xfId="925" xr:uid="{00000000-0005-0000-0000-000095030000}"/>
    <cellStyle name="Input 2 4 24 2" xfId="926" xr:uid="{00000000-0005-0000-0000-000096030000}"/>
    <cellStyle name="Input 2 4 25" xfId="927" xr:uid="{00000000-0005-0000-0000-000097030000}"/>
    <cellStyle name="Input 2 4 25 2" xfId="928" xr:uid="{00000000-0005-0000-0000-000098030000}"/>
    <cellStyle name="Input 2 4 26" xfId="929" xr:uid="{00000000-0005-0000-0000-000099030000}"/>
    <cellStyle name="Input 2 4 26 2" xfId="930" xr:uid="{00000000-0005-0000-0000-00009A030000}"/>
    <cellStyle name="Input 2 4 27" xfId="931" xr:uid="{00000000-0005-0000-0000-00009B030000}"/>
    <cellStyle name="Input 2 4 27 2" xfId="932" xr:uid="{00000000-0005-0000-0000-00009C030000}"/>
    <cellStyle name="Input 2 4 28" xfId="933" xr:uid="{00000000-0005-0000-0000-00009D030000}"/>
    <cellStyle name="Input 2 4 29" xfId="934" xr:uid="{00000000-0005-0000-0000-00009E030000}"/>
    <cellStyle name="Input 2 4 3" xfId="935" xr:uid="{00000000-0005-0000-0000-00009F030000}"/>
    <cellStyle name="Input 2 4 3 2" xfId="936" xr:uid="{00000000-0005-0000-0000-0000A0030000}"/>
    <cellStyle name="Input 2 4 30" xfId="937" xr:uid="{00000000-0005-0000-0000-0000A1030000}"/>
    <cellStyle name="Input 2 4 4" xfId="938" xr:uid="{00000000-0005-0000-0000-0000A2030000}"/>
    <cellStyle name="Input 2 4 4 2" xfId="939" xr:uid="{00000000-0005-0000-0000-0000A3030000}"/>
    <cellStyle name="Input 2 4 5" xfId="940" xr:uid="{00000000-0005-0000-0000-0000A4030000}"/>
    <cellStyle name="Input 2 4 5 2" xfId="941" xr:uid="{00000000-0005-0000-0000-0000A5030000}"/>
    <cellStyle name="Input 2 4 6" xfId="942" xr:uid="{00000000-0005-0000-0000-0000A6030000}"/>
    <cellStyle name="Input 2 4 6 2" xfId="943" xr:uid="{00000000-0005-0000-0000-0000A7030000}"/>
    <cellStyle name="Input 2 4 7" xfId="944" xr:uid="{00000000-0005-0000-0000-0000A8030000}"/>
    <cellStyle name="Input 2 4 7 2" xfId="945" xr:uid="{00000000-0005-0000-0000-0000A9030000}"/>
    <cellStyle name="Input 2 4 8" xfId="946" xr:uid="{00000000-0005-0000-0000-0000AA030000}"/>
    <cellStyle name="Input 2 4 8 2" xfId="947" xr:uid="{00000000-0005-0000-0000-0000AB030000}"/>
    <cellStyle name="Input 2 4 9" xfId="948" xr:uid="{00000000-0005-0000-0000-0000AC030000}"/>
    <cellStyle name="Input 2 4 9 2" xfId="949" xr:uid="{00000000-0005-0000-0000-0000AD030000}"/>
    <cellStyle name="Input 2 5" xfId="950" xr:uid="{00000000-0005-0000-0000-0000AE030000}"/>
    <cellStyle name="Input 2 5 10" xfId="951" xr:uid="{00000000-0005-0000-0000-0000AF030000}"/>
    <cellStyle name="Input 2 5 10 2" xfId="952" xr:uid="{00000000-0005-0000-0000-0000B0030000}"/>
    <cellStyle name="Input 2 5 11" xfId="953" xr:uid="{00000000-0005-0000-0000-0000B1030000}"/>
    <cellStyle name="Input 2 5 11 2" xfId="954" xr:uid="{00000000-0005-0000-0000-0000B2030000}"/>
    <cellStyle name="Input 2 5 12" xfId="955" xr:uid="{00000000-0005-0000-0000-0000B3030000}"/>
    <cellStyle name="Input 2 5 12 2" xfId="956" xr:uid="{00000000-0005-0000-0000-0000B4030000}"/>
    <cellStyle name="Input 2 5 13" xfId="957" xr:uid="{00000000-0005-0000-0000-0000B5030000}"/>
    <cellStyle name="Input 2 5 13 2" xfId="958" xr:uid="{00000000-0005-0000-0000-0000B6030000}"/>
    <cellStyle name="Input 2 5 14" xfId="959" xr:uid="{00000000-0005-0000-0000-0000B7030000}"/>
    <cellStyle name="Input 2 5 14 2" xfId="960" xr:uid="{00000000-0005-0000-0000-0000B8030000}"/>
    <cellStyle name="Input 2 5 15" xfId="961" xr:uid="{00000000-0005-0000-0000-0000B9030000}"/>
    <cellStyle name="Input 2 5 15 2" xfId="962" xr:uid="{00000000-0005-0000-0000-0000BA030000}"/>
    <cellStyle name="Input 2 5 16" xfId="963" xr:uid="{00000000-0005-0000-0000-0000BB030000}"/>
    <cellStyle name="Input 2 5 16 2" xfId="964" xr:uid="{00000000-0005-0000-0000-0000BC030000}"/>
    <cellStyle name="Input 2 5 17" xfId="965" xr:uid="{00000000-0005-0000-0000-0000BD030000}"/>
    <cellStyle name="Input 2 5 17 2" xfId="966" xr:uid="{00000000-0005-0000-0000-0000BE030000}"/>
    <cellStyle name="Input 2 5 18" xfId="967" xr:uid="{00000000-0005-0000-0000-0000BF030000}"/>
    <cellStyle name="Input 2 5 18 2" xfId="968" xr:uid="{00000000-0005-0000-0000-0000C0030000}"/>
    <cellStyle name="Input 2 5 19" xfId="969" xr:uid="{00000000-0005-0000-0000-0000C1030000}"/>
    <cellStyle name="Input 2 5 19 2" xfId="970" xr:uid="{00000000-0005-0000-0000-0000C2030000}"/>
    <cellStyle name="Input 2 5 2" xfId="971" xr:uid="{00000000-0005-0000-0000-0000C3030000}"/>
    <cellStyle name="Input 2 5 2 10" xfId="972" xr:uid="{00000000-0005-0000-0000-0000C4030000}"/>
    <cellStyle name="Input 2 5 2 10 2" xfId="973" xr:uid="{00000000-0005-0000-0000-0000C5030000}"/>
    <cellStyle name="Input 2 5 2 11" xfId="974" xr:uid="{00000000-0005-0000-0000-0000C6030000}"/>
    <cellStyle name="Input 2 5 2 11 2" xfId="975" xr:uid="{00000000-0005-0000-0000-0000C7030000}"/>
    <cellStyle name="Input 2 5 2 12" xfId="976" xr:uid="{00000000-0005-0000-0000-0000C8030000}"/>
    <cellStyle name="Input 2 5 2 12 2" xfId="977" xr:uid="{00000000-0005-0000-0000-0000C9030000}"/>
    <cellStyle name="Input 2 5 2 13" xfId="978" xr:uid="{00000000-0005-0000-0000-0000CA030000}"/>
    <cellStyle name="Input 2 5 2 13 2" xfId="979" xr:uid="{00000000-0005-0000-0000-0000CB030000}"/>
    <cellStyle name="Input 2 5 2 14" xfId="980" xr:uid="{00000000-0005-0000-0000-0000CC030000}"/>
    <cellStyle name="Input 2 5 2 14 2" xfId="981" xr:uid="{00000000-0005-0000-0000-0000CD030000}"/>
    <cellStyle name="Input 2 5 2 15" xfId="982" xr:uid="{00000000-0005-0000-0000-0000CE030000}"/>
    <cellStyle name="Input 2 5 2 15 2" xfId="983" xr:uid="{00000000-0005-0000-0000-0000CF030000}"/>
    <cellStyle name="Input 2 5 2 16" xfId="984" xr:uid="{00000000-0005-0000-0000-0000D0030000}"/>
    <cellStyle name="Input 2 5 2 16 2" xfId="985" xr:uid="{00000000-0005-0000-0000-0000D1030000}"/>
    <cellStyle name="Input 2 5 2 17" xfId="986" xr:uid="{00000000-0005-0000-0000-0000D2030000}"/>
    <cellStyle name="Input 2 5 2 17 2" xfId="987" xr:uid="{00000000-0005-0000-0000-0000D3030000}"/>
    <cellStyle name="Input 2 5 2 18" xfId="988" xr:uid="{00000000-0005-0000-0000-0000D4030000}"/>
    <cellStyle name="Input 2 5 2 18 2" xfId="989" xr:uid="{00000000-0005-0000-0000-0000D5030000}"/>
    <cellStyle name="Input 2 5 2 19" xfId="990" xr:uid="{00000000-0005-0000-0000-0000D6030000}"/>
    <cellStyle name="Input 2 5 2 19 2" xfId="991" xr:uid="{00000000-0005-0000-0000-0000D7030000}"/>
    <cellStyle name="Input 2 5 2 2" xfId="992" xr:uid="{00000000-0005-0000-0000-0000D8030000}"/>
    <cellStyle name="Input 2 5 2 2 2" xfId="993" xr:uid="{00000000-0005-0000-0000-0000D9030000}"/>
    <cellStyle name="Input 2 5 2 20" xfId="994" xr:uid="{00000000-0005-0000-0000-0000DA030000}"/>
    <cellStyle name="Input 2 5 2 20 2" xfId="995" xr:uid="{00000000-0005-0000-0000-0000DB030000}"/>
    <cellStyle name="Input 2 5 2 21" xfId="996" xr:uid="{00000000-0005-0000-0000-0000DC030000}"/>
    <cellStyle name="Input 2 5 2 21 2" xfId="997" xr:uid="{00000000-0005-0000-0000-0000DD030000}"/>
    <cellStyle name="Input 2 5 2 22" xfId="998" xr:uid="{00000000-0005-0000-0000-0000DE030000}"/>
    <cellStyle name="Input 2 5 2 22 2" xfId="999" xr:uid="{00000000-0005-0000-0000-0000DF030000}"/>
    <cellStyle name="Input 2 5 2 23" xfId="1000" xr:uid="{00000000-0005-0000-0000-0000E0030000}"/>
    <cellStyle name="Input 2 5 2 23 2" xfId="1001" xr:uid="{00000000-0005-0000-0000-0000E1030000}"/>
    <cellStyle name="Input 2 5 2 24" xfId="1002" xr:uid="{00000000-0005-0000-0000-0000E2030000}"/>
    <cellStyle name="Input 2 5 2 24 2" xfId="1003" xr:uid="{00000000-0005-0000-0000-0000E3030000}"/>
    <cellStyle name="Input 2 5 2 25" xfId="1004" xr:uid="{00000000-0005-0000-0000-0000E4030000}"/>
    <cellStyle name="Input 2 5 2 25 2" xfId="1005" xr:uid="{00000000-0005-0000-0000-0000E5030000}"/>
    <cellStyle name="Input 2 5 2 26" xfId="1006" xr:uid="{00000000-0005-0000-0000-0000E6030000}"/>
    <cellStyle name="Input 2 5 2 26 2" xfId="1007" xr:uid="{00000000-0005-0000-0000-0000E7030000}"/>
    <cellStyle name="Input 2 5 2 27" xfId="1008" xr:uid="{00000000-0005-0000-0000-0000E8030000}"/>
    <cellStyle name="Input 2 5 2 28" xfId="1009" xr:uid="{00000000-0005-0000-0000-0000E9030000}"/>
    <cellStyle name="Input 2 5 2 3" xfId="1010" xr:uid="{00000000-0005-0000-0000-0000EA030000}"/>
    <cellStyle name="Input 2 5 2 3 2" xfId="1011" xr:uid="{00000000-0005-0000-0000-0000EB030000}"/>
    <cellStyle name="Input 2 5 2 4" xfId="1012" xr:uid="{00000000-0005-0000-0000-0000EC030000}"/>
    <cellStyle name="Input 2 5 2 4 2" xfId="1013" xr:uid="{00000000-0005-0000-0000-0000ED030000}"/>
    <cellStyle name="Input 2 5 2 5" xfId="1014" xr:uid="{00000000-0005-0000-0000-0000EE030000}"/>
    <cellStyle name="Input 2 5 2 5 2" xfId="1015" xr:uid="{00000000-0005-0000-0000-0000EF030000}"/>
    <cellStyle name="Input 2 5 2 6" xfId="1016" xr:uid="{00000000-0005-0000-0000-0000F0030000}"/>
    <cellStyle name="Input 2 5 2 6 2" xfId="1017" xr:uid="{00000000-0005-0000-0000-0000F1030000}"/>
    <cellStyle name="Input 2 5 2 7" xfId="1018" xr:uid="{00000000-0005-0000-0000-0000F2030000}"/>
    <cellStyle name="Input 2 5 2 7 2" xfId="1019" xr:uid="{00000000-0005-0000-0000-0000F3030000}"/>
    <cellStyle name="Input 2 5 2 8" xfId="1020" xr:uid="{00000000-0005-0000-0000-0000F4030000}"/>
    <cellStyle name="Input 2 5 2 8 2" xfId="1021" xr:uid="{00000000-0005-0000-0000-0000F5030000}"/>
    <cellStyle name="Input 2 5 2 9" xfId="1022" xr:uid="{00000000-0005-0000-0000-0000F6030000}"/>
    <cellStyle name="Input 2 5 2 9 2" xfId="1023" xr:uid="{00000000-0005-0000-0000-0000F7030000}"/>
    <cellStyle name="Input 2 5 20" xfId="1024" xr:uid="{00000000-0005-0000-0000-0000F8030000}"/>
    <cellStyle name="Input 2 5 20 2" xfId="1025" xr:uid="{00000000-0005-0000-0000-0000F9030000}"/>
    <cellStyle name="Input 2 5 21" xfId="1026" xr:uid="{00000000-0005-0000-0000-0000FA030000}"/>
    <cellStyle name="Input 2 5 21 2" xfId="1027" xr:uid="{00000000-0005-0000-0000-0000FB030000}"/>
    <cellStyle name="Input 2 5 22" xfId="1028" xr:uid="{00000000-0005-0000-0000-0000FC030000}"/>
    <cellStyle name="Input 2 5 22 2" xfId="1029" xr:uid="{00000000-0005-0000-0000-0000FD030000}"/>
    <cellStyle name="Input 2 5 23" xfId="1030" xr:uid="{00000000-0005-0000-0000-0000FE030000}"/>
    <cellStyle name="Input 2 5 23 2" xfId="1031" xr:uid="{00000000-0005-0000-0000-0000FF030000}"/>
    <cellStyle name="Input 2 5 24" xfId="1032" xr:uid="{00000000-0005-0000-0000-000000040000}"/>
    <cellStyle name="Input 2 5 24 2" xfId="1033" xr:uid="{00000000-0005-0000-0000-000001040000}"/>
    <cellStyle name="Input 2 5 25" xfId="1034" xr:uid="{00000000-0005-0000-0000-000002040000}"/>
    <cellStyle name="Input 2 5 25 2" xfId="1035" xr:uid="{00000000-0005-0000-0000-000003040000}"/>
    <cellStyle name="Input 2 5 26" xfId="1036" xr:uid="{00000000-0005-0000-0000-000004040000}"/>
    <cellStyle name="Input 2 5 26 2" xfId="1037" xr:uid="{00000000-0005-0000-0000-000005040000}"/>
    <cellStyle name="Input 2 5 27" xfId="1038" xr:uid="{00000000-0005-0000-0000-000006040000}"/>
    <cellStyle name="Input 2 5 27 2" xfId="1039" xr:uid="{00000000-0005-0000-0000-000007040000}"/>
    <cellStyle name="Input 2 5 28" xfId="1040" xr:uid="{00000000-0005-0000-0000-000008040000}"/>
    <cellStyle name="Input 2 5 29" xfId="1041" xr:uid="{00000000-0005-0000-0000-000009040000}"/>
    <cellStyle name="Input 2 5 3" xfId="1042" xr:uid="{00000000-0005-0000-0000-00000A040000}"/>
    <cellStyle name="Input 2 5 3 2" xfId="1043" xr:uid="{00000000-0005-0000-0000-00000B040000}"/>
    <cellStyle name="Input 2 5 30" xfId="1044" xr:uid="{00000000-0005-0000-0000-00000C040000}"/>
    <cellStyle name="Input 2 5 4" xfId="1045" xr:uid="{00000000-0005-0000-0000-00000D040000}"/>
    <cellStyle name="Input 2 5 4 2" xfId="1046" xr:uid="{00000000-0005-0000-0000-00000E040000}"/>
    <cellStyle name="Input 2 5 5" xfId="1047" xr:uid="{00000000-0005-0000-0000-00000F040000}"/>
    <cellStyle name="Input 2 5 5 2" xfId="1048" xr:uid="{00000000-0005-0000-0000-000010040000}"/>
    <cellStyle name="Input 2 5 6" xfId="1049" xr:uid="{00000000-0005-0000-0000-000011040000}"/>
    <cellStyle name="Input 2 5 6 2" xfId="1050" xr:uid="{00000000-0005-0000-0000-000012040000}"/>
    <cellStyle name="Input 2 5 7" xfId="1051" xr:uid="{00000000-0005-0000-0000-000013040000}"/>
    <cellStyle name="Input 2 5 7 2" xfId="1052" xr:uid="{00000000-0005-0000-0000-000014040000}"/>
    <cellStyle name="Input 2 5 8" xfId="1053" xr:uid="{00000000-0005-0000-0000-000015040000}"/>
    <cellStyle name="Input 2 5 8 2" xfId="1054" xr:uid="{00000000-0005-0000-0000-000016040000}"/>
    <cellStyle name="Input 2 5 9" xfId="1055" xr:uid="{00000000-0005-0000-0000-000017040000}"/>
    <cellStyle name="Input 2 5 9 2" xfId="1056" xr:uid="{00000000-0005-0000-0000-000018040000}"/>
    <cellStyle name="Input 2 6" xfId="1057" xr:uid="{00000000-0005-0000-0000-000019040000}"/>
    <cellStyle name="Input 2 6 10" xfId="1058" xr:uid="{00000000-0005-0000-0000-00001A040000}"/>
    <cellStyle name="Input 2 6 10 2" xfId="1059" xr:uid="{00000000-0005-0000-0000-00001B040000}"/>
    <cellStyle name="Input 2 6 11" xfId="1060" xr:uid="{00000000-0005-0000-0000-00001C040000}"/>
    <cellStyle name="Input 2 6 11 2" xfId="1061" xr:uid="{00000000-0005-0000-0000-00001D040000}"/>
    <cellStyle name="Input 2 6 12" xfId="1062" xr:uid="{00000000-0005-0000-0000-00001E040000}"/>
    <cellStyle name="Input 2 6 12 2" xfId="1063" xr:uid="{00000000-0005-0000-0000-00001F040000}"/>
    <cellStyle name="Input 2 6 13" xfId="1064" xr:uid="{00000000-0005-0000-0000-000020040000}"/>
    <cellStyle name="Input 2 6 13 2" xfId="1065" xr:uid="{00000000-0005-0000-0000-000021040000}"/>
    <cellStyle name="Input 2 6 14" xfId="1066" xr:uid="{00000000-0005-0000-0000-000022040000}"/>
    <cellStyle name="Input 2 6 14 2" xfId="1067" xr:uid="{00000000-0005-0000-0000-000023040000}"/>
    <cellStyle name="Input 2 6 15" xfId="1068" xr:uid="{00000000-0005-0000-0000-000024040000}"/>
    <cellStyle name="Input 2 6 15 2" xfId="1069" xr:uid="{00000000-0005-0000-0000-000025040000}"/>
    <cellStyle name="Input 2 6 16" xfId="1070" xr:uid="{00000000-0005-0000-0000-000026040000}"/>
    <cellStyle name="Input 2 6 16 2" xfId="1071" xr:uid="{00000000-0005-0000-0000-000027040000}"/>
    <cellStyle name="Input 2 6 17" xfId="1072" xr:uid="{00000000-0005-0000-0000-000028040000}"/>
    <cellStyle name="Input 2 6 17 2" xfId="1073" xr:uid="{00000000-0005-0000-0000-000029040000}"/>
    <cellStyle name="Input 2 6 18" xfId="1074" xr:uid="{00000000-0005-0000-0000-00002A040000}"/>
    <cellStyle name="Input 2 6 18 2" xfId="1075" xr:uid="{00000000-0005-0000-0000-00002B040000}"/>
    <cellStyle name="Input 2 6 19" xfId="1076" xr:uid="{00000000-0005-0000-0000-00002C040000}"/>
    <cellStyle name="Input 2 6 19 2" xfId="1077" xr:uid="{00000000-0005-0000-0000-00002D040000}"/>
    <cellStyle name="Input 2 6 2" xfId="1078" xr:uid="{00000000-0005-0000-0000-00002E040000}"/>
    <cellStyle name="Input 2 6 2 2" xfId="1079" xr:uid="{00000000-0005-0000-0000-00002F040000}"/>
    <cellStyle name="Input 2 6 20" xfId="1080" xr:uid="{00000000-0005-0000-0000-000030040000}"/>
    <cellStyle name="Input 2 6 20 2" xfId="1081" xr:uid="{00000000-0005-0000-0000-000031040000}"/>
    <cellStyle name="Input 2 6 21" xfId="1082" xr:uid="{00000000-0005-0000-0000-000032040000}"/>
    <cellStyle name="Input 2 6 21 2" xfId="1083" xr:uid="{00000000-0005-0000-0000-000033040000}"/>
    <cellStyle name="Input 2 6 22" xfId="1084" xr:uid="{00000000-0005-0000-0000-000034040000}"/>
    <cellStyle name="Input 2 6 22 2" xfId="1085" xr:uid="{00000000-0005-0000-0000-000035040000}"/>
    <cellStyle name="Input 2 6 23" xfId="1086" xr:uid="{00000000-0005-0000-0000-000036040000}"/>
    <cellStyle name="Input 2 6 23 2" xfId="1087" xr:uid="{00000000-0005-0000-0000-000037040000}"/>
    <cellStyle name="Input 2 6 24" xfId="1088" xr:uid="{00000000-0005-0000-0000-000038040000}"/>
    <cellStyle name="Input 2 6 24 2" xfId="1089" xr:uid="{00000000-0005-0000-0000-000039040000}"/>
    <cellStyle name="Input 2 6 25" xfId="1090" xr:uid="{00000000-0005-0000-0000-00003A040000}"/>
    <cellStyle name="Input 2 6 25 2" xfId="1091" xr:uid="{00000000-0005-0000-0000-00003B040000}"/>
    <cellStyle name="Input 2 6 26" xfId="1092" xr:uid="{00000000-0005-0000-0000-00003C040000}"/>
    <cellStyle name="Input 2 6 26 2" xfId="1093" xr:uid="{00000000-0005-0000-0000-00003D040000}"/>
    <cellStyle name="Input 2 6 27" xfId="1094" xr:uid="{00000000-0005-0000-0000-00003E040000}"/>
    <cellStyle name="Input 2 6 28" xfId="1095" xr:uid="{00000000-0005-0000-0000-00003F040000}"/>
    <cellStyle name="Input 2 6 3" xfId="1096" xr:uid="{00000000-0005-0000-0000-000040040000}"/>
    <cellStyle name="Input 2 6 3 2" xfId="1097" xr:uid="{00000000-0005-0000-0000-000041040000}"/>
    <cellStyle name="Input 2 6 4" xfId="1098" xr:uid="{00000000-0005-0000-0000-000042040000}"/>
    <cellStyle name="Input 2 6 4 2" xfId="1099" xr:uid="{00000000-0005-0000-0000-000043040000}"/>
    <cellStyle name="Input 2 6 5" xfId="1100" xr:uid="{00000000-0005-0000-0000-000044040000}"/>
    <cellStyle name="Input 2 6 5 2" xfId="1101" xr:uid="{00000000-0005-0000-0000-000045040000}"/>
    <cellStyle name="Input 2 6 6" xfId="1102" xr:uid="{00000000-0005-0000-0000-000046040000}"/>
    <cellStyle name="Input 2 6 6 2" xfId="1103" xr:uid="{00000000-0005-0000-0000-000047040000}"/>
    <cellStyle name="Input 2 6 7" xfId="1104" xr:uid="{00000000-0005-0000-0000-000048040000}"/>
    <cellStyle name="Input 2 6 7 2" xfId="1105" xr:uid="{00000000-0005-0000-0000-000049040000}"/>
    <cellStyle name="Input 2 6 8" xfId="1106" xr:uid="{00000000-0005-0000-0000-00004A040000}"/>
    <cellStyle name="Input 2 6 8 2" xfId="1107" xr:uid="{00000000-0005-0000-0000-00004B040000}"/>
    <cellStyle name="Input 2 6 9" xfId="1108" xr:uid="{00000000-0005-0000-0000-00004C040000}"/>
    <cellStyle name="Input 2 6 9 2" xfId="1109" xr:uid="{00000000-0005-0000-0000-00004D040000}"/>
    <cellStyle name="Input 2 7" xfId="1110" xr:uid="{00000000-0005-0000-0000-00004E040000}"/>
    <cellStyle name="Input 2 7 2" xfId="1111" xr:uid="{00000000-0005-0000-0000-00004F040000}"/>
    <cellStyle name="Input 2 8" xfId="1112" xr:uid="{00000000-0005-0000-0000-000050040000}"/>
    <cellStyle name="Input 2 8 2" xfId="1113" xr:uid="{00000000-0005-0000-0000-000051040000}"/>
    <cellStyle name="Input 2 9" xfId="1114" xr:uid="{00000000-0005-0000-0000-000052040000}"/>
    <cellStyle name="Input 2 9 2" xfId="1115" xr:uid="{00000000-0005-0000-0000-000053040000}"/>
    <cellStyle name="Linked Cell 2" xfId="1116" xr:uid="{00000000-0005-0000-0000-000054040000}"/>
    <cellStyle name="Neutral 2" xfId="1117" xr:uid="{00000000-0005-0000-0000-000055040000}"/>
    <cellStyle name="Normal" xfId="0" builtinId="0"/>
    <cellStyle name="Normal 2" xfId="4" xr:uid="{00000000-0005-0000-0000-000057040000}"/>
    <cellStyle name="Normal 3" xfId="3" xr:uid="{00000000-0005-0000-0000-000058040000}"/>
    <cellStyle name="Normal 3 2" xfId="1118" xr:uid="{00000000-0005-0000-0000-000059040000}"/>
    <cellStyle name="Normal 3 3" xfId="8" xr:uid="{00000000-0005-0000-0000-00005A040000}"/>
    <cellStyle name="Normal 3 3 2" xfId="2714" xr:uid="{00000000-0005-0000-0000-00005B040000}"/>
    <cellStyle name="Normal 3 3_Script" xfId="2721" xr:uid="{00000000-0005-0000-0000-00005C040000}"/>
    <cellStyle name="Normal 4" xfId="9" xr:uid="{00000000-0005-0000-0000-00005D040000}"/>
    <cellStyle name="Normal 4 2" xfId="1119" xr:uid="{00000000-0005-0000-0000-00005E040000}"/>
    <cellStyle name="Normal 4 3" xfId="2715" xr:uid="{00000000-0005-0000-0000-00005F040000}"/>
    <cellStyle name="Normal 4 4" xfId="2716" xr:uid="{00000000-0005-0000-0000-000060040000}"/>
    <cellStyle name="Normal 4 5" xfId="2722" xr:uid="{00000000-0005-0000-0000-000061040000}"/>
    <cellStyle name="Normal 4_Script" xfId="2720" xr:uid="{00000000-0005-0000-0000-000062040000}"/>
    <cellStyle name="Normal 5" xfId="1120" xr:uid="{00000000-0005-0000-0000-000063040000}"/>
    <cellStyle name="Normal 5 2" xfId="1121" xr:uid="{00000000-0005-0000-0000-000064040000}"/>
    <cellStyle name="Normal 5_Script" xfId="2719" xr:uid="{00000000-0005-0000-0000-000065040000}"/>
    <cellStyle name="Normal 6" xfId="1122" xr:uid="{00000000-0005-0000-0000-000066040000}"/>
    <cellStyle name="Normal 6 2" xfId="1123" xr:uid="{00000000-0005-0000-0000-000067040000}"/>
    <cellStyle name="Normal 6_Script" xfId="2718" xr:uid="{00000000-0005-0000-0000-000068040000}"/>
    <cellStyle name="Normal 7" xfId="1124" xr:uid="{00000000-0005-0000-0000-000069040000}"/>
    <cellStyle name="Normal 7 2" xfId="1125" xr:uid="{00000000-0005-0000-0000-00006A040000}"/>
    <cellStyle name="Normal 7_Script" xfId="2717" xr:uid="{00000000-0005-0000-0000-00006B040000}"/>
    <cellStyle name="Normal 8" xfId="1126" xr:uid="{00000000-0005-0000-0000-00006C040000}"/>
    <cellStyle name="Normal 9" xfId="10" xr:uid="{00000000-0005-0000-0000-00006D040000}"/>
    <cellStyle name="Normal_600 Cert Script Retail" xfId="2" xr:uid="{00000000-0005-0000-0000-00006E040000}"/>
    <cellStyle name="Normal_600 Cert Script Retail 2" xfId="6" xr:uid="{00000000-0005-0000-0000-00006F040000}"/>
    <cellStyle name="Note 2" xfId="1127" xr:uid="{00000000-0005-0000-0000-000070040000}"/>
    <cellStyle name="Note 2 10" xfId="1128" xr:uid="{00000000-0005-0000-0000-000071040000}"/>
    <cellStyle name="Note 2 10 2" xfId="1129" xr:uid="{00000000-0005-0000-0000-000072040000}"/>
    <cellStyle name="Note 2 11" xfId="1130" xr:uid="{00000000-0005-0000-0000-000073040000}"/>
    <cellStyle name="Note 2 11 2" xfId="1131" xr:uid="{00000000-0005-0000-0000-000074040000}"/>
    <cellStyle name="Note 2 12" xfId="1132" xr:uid="{00000000-0005-0000-0000-000075040000}"/>
    <cellStyle name="Note 2 12 2" xfId="1133" xr:uid="{00000000-0005-0000-0000-000076040000}"/>
    <cellStyle name="Note 2 13" xfId="1134" xr:uid="{00000000-0005-0000-0000-000077040000}"/>
    <cellStyle name="Note 2 13 2" xfId="1135" xr:uid="{00000000-0005-0000-0000-000078040000}"/>
    <cellStyle name="Note 2 14" xfId="1136" xr:uid="{00000000-0005-0000-0000-000079040000}"/>
    <cellStyle name="Note 2 14 2" xfId="1137" xr:uid="{00000000-0005-0000-0000-00007A040000}"/>
    <cellStyle name="Note 2 15" xfId="1138" xr:uid="{00000000-0005-0000-0000-00007B040000}"/>
    <cellStyle name="Note 2 15 2" xfId="1139" xr:uid="{00000000-0005-0000-0000-00007C040000}"/>
    <cellStyle name="Note 2 16" xfId="1140" xr:uid="{00000000-0005-0000-0000-00007D040000}"/>
    <cellStyle name="Note 2 16 2" xfId="1141" xr:uid="{00000000-0005-0000-0000-00007E040000}"/>
    <cellStyle name="Note 2 17" xfId="1142" xr:uid="{00000000-0005-0000-0000-00007F040000}"/>
    <cellStyle name="Note 2 17 2" xfId="1143" xr:uid="{00000000-0005-0000-0000-000080040000}"/>
    <cellStyle name="Note 2 18" xfId="1144" xr:uid="{00000000-0005-0000-0000-000081040000}"/>
    <cellStyle name="Note 2 18 2" xfId="1145" xr:uid="{00000000-0005-0000-0000-000082040000}"/>
    <cellStyle name="Note 2 19" xfId="1146" xr:uid="{00000000-0005-0000-0000-000083040000}"/>
    <cellStyle name="Note 2 19 2" xfId="1147" xr:uid="{00000000-0005-0000-0000-000084040000}"/>
    <cellStyle name="Note 2 2" xfId="1148" xr:uid="{00000000-0005-0000-0000-000085040000}"/>
    <cellStyle name="Note 2 2 10" xfId="1149" xr:uid="{00000000-0005-0000-0000-000086040000}"/>
    <cellStyle name="Note 2 2 10 2" xfId="1150" xr:uid="{00000000-0005-0000-0000-000087040000}"/>
    <cellStyle name="Note 2 2 11" xfId="1151" xr:uid="{00000000-0005-0000-0000-000088040000}"/>
    <cellStyle name="Note 2 2 11 2" xfId="1152" xr:uid="{00000000-0005-0000-0000-000089040000}"/>
    <cellStyle name="Note 2 2 12" xfId="1153" xr:uid="{00000000-0005-0000-0000-00008A040000}"/>
    <cellStyle name="Note 2 2 12 2" xfId="1154" xr:uid="{00000000-0005-0000-0000-00008B040000}"/>
    <cellStyle name="Note 2 2 13" xfId="1155" xr:uid="{00000000-0005-0000-0000-00008C040000}"/>
    <cellStyle name="Note 2 2 13 2" xfId="1156" xr:uid="{00000000-0005-0000-0000-00008D040000}"/>
    <cellStyle name="Note 2 2 14" xfId="1157" xr:uid="{00000000-0005-0000-0000-00008E040000}"/>
    <cellStyle name="Note 2 2 14 2" xfId="1158" xr:uid="{00000000-0005-0000-0000-00008F040000}"/>
    <cellStyle name="Note 2 2 15" xfId="1159" xr:uid="{00000000-0005-0000-0000-000090040000}"/>
    <cellStyle name="Note 2 2 15 2" xfId="1160" xr:uid="{00000000-0005-0000-0000-000091040000}"/>
    <cellStyle name="Note 2 2 16" xfId="1161" xr:uid="{00000000-0005-0000-0000-000092040000}"/>
    <cellStyle name="Note 2 2 16 2" xfId="1162" xr:uid="{00000000-0005-0000-0000-000093040000}"/>
    <cellStyle name="Note 2 2 17" xfId="1163" xr:uid="{00000000-0005-0000-0000-000094040000}"/>
    <cellStyle name="Note 2 2 17 2" xfId="1164" xr:uid="{00000000-0005-0000-0000-000095040000}"/>
    <cellStyle name="Note 2 2 18" xfId="1165" xr:uid="{00000000-0005-0000-0000-000096040000}"/>
    <cellStyle name="Note 2 2 18 2" xfId="1166" xr:uid="{00000000-0005-0000-0000-000097040000}"/>
    <cellStyle name="Note 2 2 19" xfId="1167" xr:uid="{00000000-0005-0000-0000-000098040000}"/>
    <cellStyle name="Note 2 2 19 2" xfId="1168" xr:uid="{00000000-0005-0000-0000-000099040000}"/>
    <cellStyle name="Note 2 2 2" xfId="1169" xr:uid="{00000000-0005-0000-0000-00009A040000}"/>
    <cellStyle name="Note 2 2 2 10" xfId="1170" xr:uid="{00000000-0005-0000-0000-00009B040000}"/>
    <cellStyle name="Note 2 2 2 10 2" xfId="1171" xr:uid="{00000000-0005-0000-0000-00009C040000}"/>
    <cellStyle name="Note 2 2 2 11" xfId="1172" xr:uid="{00000000-0005-0000-0000-00009D040000}"/>
    <cellStyle name="Note 2 2 2 11 2" xfId="1173" xr:uid="{00000000-0005-0000-0000-00009E040000}"/>
    <cellStyle name="Note 2 2 2 12" xfId="1174" xr:uid="{00000000-0005-0000-0000-00009F040000}"/>
    <cellStyle name="Note 2 2 2 12 2" xfId="1175" xr:uid="{00000000-0005-0000-0000-0000A0040000}"/>
    <cellStyle name="Note 2 2 2 13" xfId="1176" xr:uid="{00000000-0005-0000-0000-0000A1040000}"/>
    <cellStyle name="Note 2 2 2 13 2" xfId="1177" xr:uid="{00000000-0005-0000-0000-0000A2040000}"/>
    <cellStyle name="Note 2 2 2 14" xfId="1178" xr:uid="{00000000-0005-0000-0000-0000A3040000}"/>
    <cellStyle name="Note 2 2 2 14 2" xfId="1179" xr:uid="{00000000-0005-0000-0000-0000A4040000}"/>
    <cellStyle name="Note 2 2 2 15" xfId="1180" xr:uid="{00000000-0005-0000-0000-0000A5040000}"/>
    <cellStyle name="Note 2 2 2 15 2" xfId="1181" xr:uid="{00000000-0005-0000-0000-0000A6040000}"/>
    <cellStyle name="Note 2 2 2 16" xfId="1182" xr:uid="{00000000-0005-0000-0000-0000A7040000}"/>
    <cellStyle name="Note 2 2 2 16 2" xfId="1183" xr:uid="{00000000-0005-0000-0000-0000A8040000}"/>
    <cellStyle name="Note 2 2 2 17" xfId="1184" xr:uid="{00000000-0005-0000-0000-0000A9040000}"/>
    <cellStyle name="Note 2 2 2 17 2" xfId="1185" xr:uid="{00000000-0005-0000-0000-0000AA040000}"/>
    <cellStyle name="Note 2 2 2 18" xfId="1186" xr:uid="{00000000-0005-0000-0000-0000AB040000}"/>
    <cellStyle name="Note 2 2 2 18 2" xfId="1187" xr:uid="{00000000-0005-0000-0000-0000AC040000}"/>
    <cellStyle name="Note 2 2 2 19" xfId="1188" xr:uid="{00000000-0005-0000-0000-0000AD040000}"/>
    <cellStyle name="Note 2 2 2 19 2" xfId="1189" xr:uid="{00000000-0005-0000-0000-0000AE040000}"/>
    <cellStyle name="Note 2 2 2 2" xfId="1190" xr:uid="{00000000-0005-0000-0000-0000AF040000}"/>
    <cellStyle name="Note 2 2 2 2 2" xfId="1191" xr:uid="{00000000-0005-0000-0000-0000B0040000}"/>
    <cellStyle name="Note 2 2 2 20" xfId="1192" xr:uid="{00000000-0005-0000-0000-0000B1040000}"/>
    <cellStyle name="Note 2 2 2 20 2" xfId="1193" xr:uid="{00000000-0005-0000-0000-0000B2040000}"/>
    <cellStyle name="Note 2 2 2 21" xfId="1194" xr:uid="{00000000-0005-0000-0000-0000B3040000}"/>
    <cellStyle name="Note 2 2 2 21 2" xfId="1195" xr:uid="{00000000-0005-0000-0000-0000B4040000}"/>
    <cellStyle name="Note 2 2 2 22" xfId="1196" xr:uid="{00000000-0005-0000-0000-0000B5040000}"/>
    <cellStyle name="Note 2 2 2 22 2" xfId="1197" xr:uid="{00000000-0005-0000-0000-0000B6040000}"/>
    <cellStyle name="Note 2 2 2 23" xfId="1198" xr:uid="{00000000-0005-0000-0000-0000B7040000}"/>
    <cellStyle name="Note 2 2 2 23 2" xfId="1199" xr:uid="{00000000-0005-0000-0000-0000B8040000}"/>
    <cellStyle name="Note 2 2 2 24" xfId="1200" xr:uid="{00000000-0005-0000-0000-0000B9040000}"/>
    <cellStyle name="Note 2 2 2 24 2" xfId="1201" xr:uid="{00000000-0005-0000-0000-0000BA040000}"/>
    <cellStyle name="Note 2 2 2 25" xfId="1202" xr:uid="{00000000-0005-0000-0000-0000BB040000}"/>
    <cellStyle name="Note 2 2 2 25 2" xfId="1203" xr:uid="{00000000-0005-0000-0000-0000BC040000}"/>
    <cellStyle name="Note 2 2 2 26" xfId="1204" xr:uid="{00000000-0005-0000-0000-0000BD040000}"/>
    <cellStyle name="Note 2 2 2 26 2" xfId="1205" xr:uid="{00000000-0005-0000-0000-0000BE040000}"/>
    <cellStyle name="Note 2 2 2 27" xfId="1206" xr:uid="{00000000-0005-0000-0000-0000BF040000}"/>
    <cellStyle name="Note 2 2 2 28" xfId="1207" xr:uid="{00000000-0005-0000-0000-0000C0040000}"/>
    <cellStyle name="Note 2 2 2 3" xfId="1208" xr:uid="{00000000-0005-0000-0000-0000C1040000}"/>
    <cellStyle name="Note 2 2 2 3 2" xfId="1209" xr:uid="{00000000-0005-0000-0000-0000C2040000}"/>
    <cellStyle name="Note 2 2 2 4" xfId="1210" xr:uid="{00000000-0005-0000-0000-0000C3040000}"/>
    <cellStyle name="Note 2 2 2 4 2" xfId="1211" xr:uid="{00000000-0005-0000-0000-0000C4040000}"/>
    <cellStyle name="Note 2 2 2 5" xfId="1212" xr:uid="{00000000-0005-0000-0000-0000C5040000}"/>
    <cellStyle name="Note 2 2 2 5 2" xfId="1213" xr:uid="{00000000-0005-0000-0000-0000C6040000}"/>
    <cellStyle name="Note 2 2 2 6" xfId="1214" xr:uid="{00000000-0005-0000-0000-0000C7040000}"/>
    <cellStyle name="Note 2 2 2 6 2" xfId="1215" xr:uid="{00000000-0005-0000-0000-0000C8040000}"/>
    <cellStyle name="Note 2 2 2 7" xfId="1216" xr:uid="{00000000-0005-0000-0000-0000C9040000}"/>
    <cellStyle name="Note 2 2 2 7 2" xfId="1217" xr:uid="{00000000-0005-0000-0000-0000CA040000}"/>
    <cellStyle name="Note 2 2 2 8" xfId="1218" xr:uid="{00000000-0005-0000-0000-0000CB040000}"/>
    <cellStyle name="Note 2 2 2 8 2" xfId="1219" xr:uid="{00000000-0005-0000-0000-0000CC040000}"/>
    <cellStyle name="Note 2 2 2 9" xfId="1220" xr:uid="{00000000-0005-0000-0000-0000CD040000}"/>
    <cellStyle name="Note 2 2 2 9 2" xfId="1221" xr:uid="{00000000-0005-0000-0000-0000CE040000}"/>
    <cellStyle name="Note 2 2 20" xfId="1222" xr:uid="{00000000-0005-0000-0000-0000CF040000}"/>
    <cellStyle name="Note 2 2 20 2" xfId="1223" xr:uid="{00000000-0005-0000-0000-0000D0040000}"/>
    <cellStyle name="Note 2 2 21" xfId="1224" xr:uid="{00000000-0005-0000-0000-0000D1040000}"/>
    <cellStyle name="Note 2 2 21 2" xfId="1225" xr:uid="{00000000-0005-0000-0000-0000D2040000}"/>
    <cellStyle name="Note 2 2 22" xfId="1226" xr:uid="{00000000-0005-0000-0000-0000D3040000}"/>
    <cellStyle name="Note 2 2 22 2" xfId="1227" xr:uid="{00000000-0005-0000-0000-0000D4040000}"/>
    <cellStyle name="Note 2 2 23" xfId="1228" xr:uid="{00000000-0005-0000-0000-0000D5040000}"/>
    <cellStyle name="Note 2 2 23 2" xfId="1229" xr:uid="{00000000-0005-0000-0000-0000D6040000}"/>
    <cellStyle name="Note 2 2 24" xfId="1230" xr:uid="{00000000-0005-0000-0000-0000D7040000}"/>
    <cellStyle name="Note 2 2 24 2" xfId="1231" xr:uid="{00000000-0005-0000-0000-0000D8040000}"/>
    <cellStyle name="Note 2 2 25" xfId="1232" xr:uid="{00000000-0005-0000-0000-0000D9040000}"/>
    <cellStyle name="Note 2 2 25 2" xfId="1233" xr:uid="{00000000-0005-0000-0000-0000DA040000}"/>
    <cellStyle name="Note 2 2 26" xfId="1234" xr:uid="{00000000-0005-0000-0000-0000DB040000}"/>
    <cellStyle name="Note 2 2 26 2" xfId="1235" xr:uid="{00000000-0005-0000-0000-0000DC040000}"/>
    <cellStyle name="Note 2 2 27" xfId="1236" xr:uid="{00000000-0005-0000-0000-0000DD040000}"/>
    <cellStyle name="Note 2 2 27 2" xfId="1237" xr:uid="{00000000-0005-0000-0000-0000DE040000}"/>
    <cellStyle name="Note 2 2 28" xfId="1238" xr:uid="{00000000-0005-0000-0000-0000DF040000}"/>
    <cellStyle name="Note 2 2 29" xfId="1239" xr:uid="{00000000-0005-0000-0000-0000E0040000}"/>
    <cellStyle name="Note 2 2 3" xfId="1240" xr:uid="{00000000-0005-0000-0000-0000E1040000}"/>
    <cellStyle name="Note 2 2 3 2" xfId="1241" xr:uid="{00000000-0005-0000-0000-0000E2040000}"/>
    <cellStyle name="Note 2 2 30" xfId="1242" xr:uid="{00000000-0005-0000-0000-0000E3040000}"/>
    <cellStyle name="Note 2 2 4" xfId="1243" xr:uid="{00000000-0005-0000-0000-0000E4040000}"/>
    <cellStyle name="Note 2 2 4 2" xfId="1244" xr:uid="{00000000-0005-0000-0000-0000E5040000}"/>
    <cellStyle name="Note 2 2 5" xfId="1245" xr:uid="{00000000-0005-0000-0000-0000E6040000}"/>
    <cellStyle name="Note 2 2 5 2" xfId="1246" xr:uid="{00000000-0005-0000-0000-0000E7040000}"/>
    <cellStyle name="Note 2 2 6" xfId="1247" xr:uid="{00000000-0005-0000-0000-0000E8040000}"/>
    <cellStyle name="Note 2 2 6 2" xfId="1248" xr:uid="{00000000-0005-0000-0000-0000E9040000}"/>
    <cellStyle name="Note 2 2 7" xfId="1249" xr:uid="{00000000-0005-0000-0000-0000EA040000}"/>
    <cellStyle name="Note 2 2 7 2" xfId="1250" xr:uid="{00000000-0005-0000-0000-0000EB040000}"/>
    <cellStyle name="Note 2 2 8" xfId="1251" xr:uid="{00000000-0005-0000-0000-0000EC040000}"/>
    <cellStyle name="Note 2 2 8 2" xfId="1252" xr:uid="{00000000-0005-0000-0000-0000ED040000}"/>
    <cellStyle name="Note 2 2 9" xfId="1253" xr:uid="{00000000-0005-0000-0000-0000EE040000}"/>
    <cellStyle name="Note 2 2 9 2" xfId="1254" xr:uid="{00000000-0005-0000-0000-0000EF040000}"/>
    <cellStyle name="Note 2 20" xfId="1255" xr:uid="{00000000-0005-0000-0000-0000F0040000}"/>
    <cellStyle name="Note 2 20 2" xfId="1256" xr:uid="{00000000-0005-0000-0000-0000F1040000}"/>
    <cellStyle name="Note 2 21" xfId="1257" xr:uid="{00000000-0005-0000-0000-0000F2040000}"/>
    <cellStyle name="Note 2 21 2" xfId="1258" xr:uid="{00000000-0005-0000-0000-0000F3040000}"/>
    <cellStyle name="Note 2 22" xfId="1259" xr:uid="{00000000-0005-0000-0000-0000F4040000}"/>
    <cellStyle name="Note 2 22 2" xfId="1260" xr:uid="{00000000-0005-0000-0000-0000F5040000}"/>
    <cellStyle name="Note 2 23" xfId="1261" xr:uid="{00000000-0005-0000-0000-0000F6040000}"/>
    <cellStyle name="Note 2 23 2" xfId="1262" xr:uid="{00000000-0005-0000-0000-0000F7040000}"/>
    <cellStyle name="Note 2 24" xfId="1263" xr:uid="{00000000-0005-0000-0000-0000F8040000}"/>
    <cellStyle name="Note 2 24 2" xfId="1264" xr:uid="{00000000-0005-0000-0000-0000F9040000}"/>
    <cellStyle name="Note 2 25" xfId="1265" xr:uid="{00000000-0005-0000-0000-0000FA040000}"/>
    <cellStyle name="Note 2 25 2" xfId="1266" xr:uid="{00000000-0005-0000-0000-0000FB040000}"/>
    <cellStyle name="Note 2 26" xfId="1267" xr:uid="{00000000-0005-0000-0000-0000FC040000}"/>
    <cellStyle name="Note 2 26 2" xfId="1268" xr:uid="{00000000-0005-0000-0000-0000FD040000}"/>
    <cellStyle name="Note 2 27" xfId="1269" xr:uid="{00000000-0005-0000-0000-0000FE040000}"/>
    <cellStyle name="Note 2 27 2" xfId="1270" xr:uid="{00000000-0005-0000-0000-0000FF040000}"/>
    <cellStyle name="Note 2 28" xfId="1271" xr:uid="{00000000-0005-0000-0000-000000050000}"/>
    <cellStyle name="Note 2 28 2" xfId="1272" xr:uid="{00000000-0005-0000-0000-000001050000}"/>
    <cellStyle name="Note 2 29" xfId="1273" xr:uid="{00000000-0005-0000-0000-000002050000}"/>
    <cellStyle name="Note 2 29 2" xfId="1274" xr:uid="{00000000-0005-0000-0000-000003050000}"/>
    <cellStyle name="Note 2 3" xfId="1275" xr:uid="{00000000-0005-0000-0000-000004050000}"/>
    <cellStyle name="Note 2 3 10" xfId="1276" xr:uid="{00000000-0005-0000-0000-000005050000}"/>
    <cellStyle name="Note 2 3 10 2" xfId="1277" xr:uid="{00000000-0005-0000-0000-000006050000}"/>
    <cellStyle name="Note 2 3 11" xfId="1278" xr:uid="{00000000-0005-0000-0000-000007050000}"/>
    <cellStyle name="Note 2 3 11 2" xfId="1279" xr:uid="{00000000-0005-0000-0000-000008050000}"/>
    <cellStyle name="Note 2 3 12" xfId="1280" xr:uid="{00000000-0005-0000-0000-000009050000}"/>
    <cellStyle name="Note 2 3 12 2" xfId="1281" xr:uid="{00000000-0005-0000-0000-00000A050000}"/>
    <cellStyle name="Note 2 3 13" xfId="1282" xr:uid="{00000000-0005-0000-0000-00000B050000}"/>
    <cellStyle name="Note 2 3 13 2" xfId="1283" xr:uid="{00000000-0005-0000-0000-00000C050000}"/>
    <cellStyle name="Note 2 3 14" xfId="1284" xr:uid="{00000000-0005-0000-0000-00000D050000}"/>
    <cellStyle name="Note 2 3 14 2" xfId="1285" xr:uid="{00000000-0005-0000-0000-00000E050000}"/>
    <cellStyle name="Note 2 3 15" xfId="1286" xr:uid="{00000000-0005-0000-0000-00000F050000}"/>
    <cellStyle name="Note 2 3 15 2" xfId="1287" xr:uid="{00000000-0005-0000-0000-000010050000}"/>
    <cellStyle name="Note 2 3 16" xfId="1288" xr:uid="{00000000-0005-0000-0000-000011050000}"/>
    <cellStyle name="Note 2 3 16 2" xfId="1289" xr:uid="{00000000-0005-0000-0000-000012050000}"/>
    <cellStyle name="Note 2 3 17" xfId="1290" xr:uid="{00000000-0005-0000-0000-000013050000}"/>
    <cellStyle name="Note 2 3 17 2" xfId="1291" xr:uid="{00000000-0005-0000-0000-000014050000}"/>
    <cellStyle name="Note 2 3 18" xfId="1292" xr:uid="{00000000-0005-0000-0000-000015050000}"/>
    <cellStyle name="Note 2 3 18 2" xfId="1293" xr:uid="{00000000-0005-0000-0000-000016050000}"/>
    <cellStyle name="Note 2 3 19" xfId="1294" xr:uid="{00000000-0005-0000-0000-000017050000}"/>
    <cellStyle name="Note 2 3 19 2" xfId="1295" xr:uid="{00000000-0005-0000-0000-000018050000}"/>
    <cellStyle name="Note 2 3 2" xfId="1296" xr:uid="{00000000-0005-0000-0000-000019050000}"/>
    <cellStyle name="Note 2 3 2 10" xfId="1297" xr:uid="{00000000-0005-0000-0000-00001A050000}"/>
    <cellStyle name="Note 2 3 2 10 2" xfId="1298" xr:uid="{00000000-0005-0000-0000-00001B050000}"/>
    <cellStyle name="Note 2 3 2 11" xfId="1299" xr:uid="{00000000-0005-0000-0000-00001C050000}"/>
    <cellStyle name="Note 2 3 2 11 2" xfId="1300" xr:uid="{00000000-0005-0000-0000-00001D050000}"/>
    <cellStyle name="Note 2 3 2 12" xfId="1301" xr:uid="{00000000-0005-0000-0000-00001E050000}"/>
    <cellStyle name="Note 2 3 2 12 2" xfId="1302" xr:uid="{00000000-0005-0000-0000-00001F050000}"/>
    <cellStyle name="Note 2 3 2 13" xfId="1303" xr:uid="{00000000-0005-0000-0000-000020050000}"/>
    <cellStyle name="Note 2 3 2 13 2" xfId="1304" xr:uid="{00000000-0005-0000-0000-000021050000}"/>
    <cellStyle name="Note 2 3 2 14" xfId="1305" xr:uid="{00000000-0005-0000-0000-000022050000}"/>
    <cellStyle name="Note 2 3 2 14 2" xfId="1306" xr:uid="{00000000-0005-0000-0000-000023050000}"/>
    <cellStyle name="Note 2 3 2 15" xfId="1307" xr:uid="{00000000-0005-0000-0000-000024050000}"/>
    <cellStyle name="Note 2 3 2 15 2" xfId="1308" xr:uid="{00000000-0005-0000-0000-000025050000}"/>
    <cellStyle name="Note 2 3 2 16" xfId="1309" xr:uid="{00000000-0005-0000-0000-000026050000}"/>
    <cellStyle name="Note 2 3 2 16 2" xfId="1310" xr:uid="{00000000-0005-0000-0000-000027050000}"/>
    <cellStyle name="Note 2 3 2 17" xfId="1311" xr:uid="{00000000-0005-0000-0000-000028050000}"/>
    <cellStyle name="Note 2 3 2 17 2" xfId="1312" xr:uid="{00000000-0005-0000-0000-000029050000}"/>
    <cellStyle name="Note 2 3 2 18" xfId="1313" xr:uid="{00000000-0005-0000-0000-00002A050000}"/>
    <cellStyle name="Note 2 3 2 18 2" xfId="1314" xr:uid="{00000000-0005-0000-0000-00002B050000}"/>
    <cellStyle name="Note 2 3 2 19" xfId="1315" xr:uid="{00000000-0005-0000-0000-00002C050000}"/>
    <cellStyle name="Note 2 3 2 19 2" xfId="1316" xr:uid="{00000000-0005-0000-0000-00002D050000}"/>
    <cellStyle name="Note 2 3 2 2" xfId="1317" xr:uid="{00000000-0005-0000-0000-00002E050000}"/>
    <cellStyle name="Note 2 3 2 2 2" xfId="1318" xr:uid="{00000000-0005-0000-0000-00002F050000}"/>
    <cellStyle name="Note 2 3 2 20" xfId="1319" xr:uid="{00000000-0005-0000-0000-000030050000}"/>
    <cellStyle name="Note 2 3 2 20 2" xfId="1320" xr:uid="{00000000-0005-0000-0000-000031050000}"/>
    <cellStyle name="Note 2 3 2 21" xfId="1321" xr:uid="{00000000-0005-0000-0000-000032050000}"/>
    <cellStyle name="Note 2 3 2 21 2" xfId="1322" xr:uid="{00000000-0005-0000-0000-000033050000}"/>
    <cellStyle name="Note 2 3 2 22" xfId="1323" xr:uid="{00000000-0005-0000-0000-000034050000}"/>
    <cellStyle name="Note 2 3 2 22 2" xfId="1324" xr:uid="{00000000-0005-0000-0000-000035050000}"/>
    <cellStyle name="Note 2 3 2 23" xfId="1325" xr:uid="{00000000-0005-0000-0000-000036050000}"/>
    <cellStyle name="Note 2 3 2 23 2" xfId="1326" xr:uid="{00000000-0005-0000-0000-000037050000}"/>
    <cellStyle name="Note 2 3 2 24" xfId="1327" xr:uid="{00000000-0005-0000-0000-000038050000}"/>
    <cellStyle name="Note 2 3 2 24 2" xfId="1328" xr:uid="{00000000-0005-0000-0000-000039050000}"/>
    <cellStyle name="Note 2 3 2 25" xfId="1329" xr:uid="{00000000-0005-0000-0000-00003A050000}"/>
    <cellStyle name="Note 2 3 2 25 2" xfId="1330" xr:uid="{00000000-0005-0000-0000-00003B050000}"/>
    <cellStyle name="Note 2 3 2 26" xfId="1331" xr:uid="{00000000-0005-0000-0000-00003C050000}"/>
    <cellStyle name="Note 2 3 2 26 2" xfId="1332" xr:uid="{00000000-0005-0000-0000-00003D050000}"/>
    <cellStyle name="Note 2 3 2 27" xfId="1333" xr:uid="{00000000-0005-0000-0000-00003E050000}"/>
    <cellStyle name="Note 2 3 2 28" xfId="1334" xr:uid="{00000000-0005-0000-0000-00003F050000}"/>
    <cellStyle name="Note 2 3 2 3" xfId="1335" xr:uid="{00000000-0005-0000-0000-000040050000}"/>
    <cellStyle name="Note 2 3 2 3 2" xfId="1336" xr:uid="{00000000-0005-0000-0000-000041050000}"/>
    <cellStyle name="Note 2 3 2 4" xfId="1337" xr:uid="{00000000-0005-0000-0000-000042050000}"/>
    <cellStyle name="Note 2 3 2 4 2" xfId="1338" xr:uid="{00000000-0005-0000-0000-000043050000}"/>
    <cellStyle name="Note 2 3 2 5" xfId="1339" xr:uid="{00000000-0005-0000-0000-000044050000}"/>
    <cellStyle name="Note 2 3 2 5 2" xfId="1340" xr:uid="{00000000-0005-0000-0000-000045050000}"/>
    <cellStyle name="Note 2 3 2 6" xfId="1341" xr:uid="{00000000-0005-0000-0000-000046050000}"/>
    <cellStyle name="Note 2 3 2 6 2" xfId="1342" xr:uid="{00000000-0005-0000-0000-000047050000}"/>
    <cellStyle name="Note 2 3 2 7" xfId="1343" xr:uid="{00000000-0005-0000-0000-000048050000}"/>
    <cellStyle name="Note 2 3 2 7 2" xfId="1344" xr:uid="{00000000-0005-0000-0000-000049050000}"/>
    <cellStyle name="Note 2 3 2 8" xfId="1345" xr:uid="{00000000-0005-0000-0000-00004A050000}"/>
    <cellStyle name="Note 2 3 2 8 2" xfId="1346" xr:uid="{00000000-0005-0000-0000-00004B050000}"/>
    <cellStyle name="Note 2 3 2 9" xfId="1347" xr:uid="{00000000-0005-0000-0000-00004C050000}"/>
    <cellStyle name="Note 2 3 2 9 2" xfId="1348" xr:uid="{00000000-0005-0000-0000-00004D050000}"/>
    <cellStyle name="Note 2 3 20" xfId="1349" xr:uid="{00000000-0005-0000-0000-00004E050000}"/>
    <cellStyle name="Note 2 3 20 2" xfId="1350" xr:uid="{00000000-0005-0000-0000-00004F050000}"/>
    <cellStyle name="Note 2 3 21" xfId="1351" xr:uid="{00000000-0005-0000-0000-000050050000}"/>
    <cellStyle name="Note 2 3 21 2" xfId="1352" xr:uid="{00000000-0005-0000-0000-000051050000}"/>
    <cellStyle name="Note 2 3 22" xfId="1353" xr:uid="{00000000-0005-0000-0000-000052050000}"/>
    <cellStyle name="Note 2 3 22 2" xfId="1354" xr:uid="{00000000-0005-0000-0000-000053050000}"/>
    <cellStyle name="Note 2 3 23" xfId="1355" xr:uid="{00000000-0005-0000-0000-000054050000}"/>
    <cellStyle name="Note 2 3 23 2" xfId="1356" xr:uid="{00000000-0005-0000-0000-000055050000}"/>
    <cellStyle name="Note 2 3 24" xfId="1357" xr:uid="{00000000-0005-0000-0000-000056050000}"/>
    <cellStyle name="Note 2 3 24 2" xfId="1358" xr:uid="{00000000-0005-0000-0000-000057050000}"/>
    <cellStyle name="Note 2 3 25" xfId="1359" xr:uid="{00000000-0005-0000-0000-000058050000}"/>
    <cellStyle name="Note 2 3 25 2" xfId="1360" xr:uid="{00000000-0005-0000-0000-000059050000}"/>
    <cellStyle name="Note 2 3 26" xfId="1361" xr:uid="{00000000-0005-0000-0000-00005A050000}"/>
    <cellStyle name="Note 2 3 26 2" xfId="1362" xr:uid="{00000000-0005-0000-0000-00005B050000}"/>
    <cellStyle name="Note 2 3 27" xfId="1363" xr:uid="{00000000-0005-0000-0000-00005C050000}"/>
    <cellStyle name="Note 2 3 27 2" xfId="1364" xr:uid="{00000000-0005-0000-0000-00005D050000}"/>
    <cellStyle name="Note 2 3 28" xfId="1365" xr:uid="{00000000-0005-0000-0000-00005E050000}"/>
    <cellStyle name="Note 2 3 29" xfId="1366" xr:uid="{00000000-0005-0000-0000-00005F050000}"/>
    <cellStyle name="Note 2 3 3" xfId="1367" xr:uid="{00000000-0005-0000-0000-000060050000}"/>
    <cellStyle name="Note 2 3 3 2" xfId="1368" xr:uid="{00000000-0005-0000-0000-000061050000}"/>
    <cellStyle name="Note 2 3 30" xfId="1369" xr:uid="{00000000-0005-0000-0000-000062050000}"/>
    <cellStyle name="Note 2 3 4" xfId="1370" xr:uid="{00000000-0005-0000-0000-000063050000}"/>
    <cellStyle name="Note 2 3 4 2" xfId="1371" xr:uid="{00000000-0005-0000-0000-000064050000}"/>
    <cellStyle name="Note 2 3 5" xfId="1372" xr:uid="{00000000-0005-0000-0000-000065050000}"/>
    <cellStyle name="Note 2 3 5 2" xfId="1373" xr:uid="{00000000-0005-0000-0000-000066050000}"/>
    <cellStyle name="Note 2 3 6" xfId="1374" xr:uid="{00000000-0005-0000-0000-000067050000}"/>
    <cellStyle name="Note 2 3 6 2" xfId="1375" xr:uid="{00000000-0005-0000-0000-000068050000}"/>
    <cellStyle name="Note 2 3 7" xfId="1376" xr:uid="{00000000-0005-0000-0000-000069050000}"/>
    <cellStyle name="Note 2 3 7 2" xfId="1377" xr:uid="{00000000-0005-0000-0000-00006A050000}"/>
    <cellStyle name="Note 2 3 8" xfId="1378" xr:uid="{00000000-0005-0000-0000-00006B050000}"/>
    <cellStyle name="Note 2 3 8 2" xfId="1379" xr:uid="{00000000-0005-0000-0000-00006C050000}"/>
    <cellStyle name="Note 2 3 9" xfId="1380" xr:uid="{00000000-0005-0000-0000-00006D050000}"/>
    <cellStyle name="Note 2 3 9 2" xfId="1381" xr:uid="{00000000-0005-0000-0000-00006E050000}"/>
    <cellStyle name="Note 2 30" xfId="1382" xr:uid="{00000000-0005-0000-0000-00006F050000}"/>
    <cellStyle name="Note 2 30 2" xfId="1383" xr:uid="{00000000-0005-0000-0000-000070050000}"/>
    <cellStyle name="Note 2 31" xfId="1384" xr:uid="{00000000-0005-0000-0000-000071050000}"/>
    <cellStyle name="Note 2 31 2" xfId="1385" xr:uid="{00000000-0005-0000-0000-000072050000}"/>
    <cellStyle name="Note 2 32" xfId="1386" xr:uid="{00000000-0005-0000-0000-000073050000}"/>
    <cellStyle name="Note 2 33" xfId="1387" xr:uid="{00000000-0005-0000-0000-000074050000}"/>
    <cellStyle name="Note 2 34" xfId="1388" xr:uid="{00000000-0005-0000-0000-000075050000}"/>
    <cellStyle name="Note 2 4" xfId="1389" xr:uid="{00000000-0005-0000-0000-000076050000}"/>
    <cellStyle name="Note 2 4 10" xfId="1390" xr:uid="{00000000-0005-0000-0000-000077050000}"/>
    <cellStyle name="Note 2 4 10 2" xfId="1391" xr:uid="{00000000-0005-0000-0000-000078050000}"/>
    <cellStyle name="Note 2 4 11" xfId="1392" xr:uid="{00000000-0005-0000-0000-000079050000}"/>
    <cellStyle name="Note 2 4 11 2" xfId="1393" xr:uid="{00000000-0005-0000-0000-00007A050000}"/>
    <cellStyle name="Note 2 4 12" xfId="1394" xr:uid="{00000000-0005-0000-0000-00007B050000}"/>
    <cellStyle name="Note 2 4 12 2" xfId="1395" xr:uid="{00000000-0005-0000-0000-00007C050000}"/>
    <cellStyle name="Note 2 4 13" xfId="1396" xr:uid="{00000000-0005-0000-0000-00007D050000}"/>
    <cellStyle name="Note 2 4 13 2" xfId="1397" xr:uid="{00000000-0005-0000-0000-00007E050000}"/>
    <cellStyle name="Note 2 4 14" xfId="1398" xr:uid="{00000000-0005-0000-0000-00007F050000}"/>
    <cellStyle name="Note 2 4 14 2" xfId="1399" xr:uid="{00000000-0005-0000-0000-000080050000}"/>
    <cellStyle name="Note 2 4 15" xfId="1400" xr:uid="{00000000-0005-0000-0000-000081050000}"/>
    <cellStyle name="Note 2 4 15 2" xfId="1401" xr:uid="{00000000-0005-0000-0000-000082050000}"/>
    <cellStyle name="Note 2 4 16" xfId="1402" xr:uid="{00000000-0005-0000-0000-000083050000}"/>
    <cellStyle name="Note 2 4 16 2" xfId="1403" xr:uid="{00000000-0005-0000-0000-000084050000}"/>
    <cellStyle name="Note 2 4 17" xfId="1404" xr:uid="{00000000-0005-0000-0000-000085050000}"/>
    <cellStyle name="Note 2 4 17 2" xfId="1405" xr:uid="{00000000-0005-0000-0000-000086050000}"/>
    <cellStyle name="Note 2 4 18" xfId="1406" xr:uid="{00000000-0005-0000-0000-000087050000}"/>
    <cellStyle name="Note 2 4 18 2" xfId="1407" xr:uid="{00000000-0005-0000-0000-000088050000}"/>
    <cellStyle name="Note 2 4 19" xfId="1408" xr:uid="{00000000-0005-0000-0000-000089050000}"/>
    <cellStyle name="Note 2 4 19 2" xfId="1409" xr:uid="{00000000-0005-0000-0000-00008A050000}"/>
    <cellStyle name="Note 2 4 2" xfId="1410" xr:uid="{00000000-0005-0000-0000-00008B050000}"/>
    <cellStyle name="Note 2 4 2 10" xfId="1411" xr:uid="{00000000-0005-0000-0000-00008C050000}"/>
    <cellStyle name="Note 2 4 2 10 2" xfId="1412" xr:uid="{00000000-0005-0000-0000-00008D050000}"/>
    <cellStyle name="Note 2 4 2 11" xfId="1413" xr:uid="{00000000-0005-0000-0000-00008E050000}"/>
    <cellStyle name="Note 2 4 2 11 2" xfId="1414" xr:uid="{00000000-0005-0000-0000-00008F050000}"/>
    <cellStyle name="Note 2 4 2 12" xfId="1415" xr:uid="{00000000-0005-0000-0000-000090050000}"/>
    <cellStyle name="Note 2 4 2 12 2" xfId="1416" xr:uid="{00000000-0005-0000-0000-000091050000}"/>
    <cellStyle name="Note 2 4 2 13" xfId="1417" xr:uid="{00000000-0005-0000-0000-000092050000}"/>
    <cellStyle name="Note 2 4 2 13 2" xfId="1418" xr:uid="{00000000-0005-0000-0000-000093050000}"/>
    <cellStyle name="Note 2 4 2 14" xfId="1419" xr:uid="{00000000-0005-0000-0000-000094050000}"/>
    <cellStyle name="Note 2 4 2 14 2" xfId="1420" xr:uid="{00000000-0005-0000-0000-000095050000}"/>
    <cellStyle name="Note 2 4 2 15" xfId="1421" xr:uid="{00000000-0005-0000-0000-000096050000}"/>
    <cellStyle name="Note 2 4 2 15 2" xfId="1422" xr:uid="{00000000-0005-0000-0000-000097050000}"/>
    <cellStyle name="Note 2 4 2 16" xfId="1423" xr:uid="{00000000-0005-0000-0000-000098050000}"/>
    <cellStyle name="Note 2 4 2 16 2" xfId="1424" xr:uid="{00000000-0005-0000-0000-000099050000}"/>
    <cellStyle name="Note 2 4 2 17" xfId="1425" xr:uid="{00000000-0005-0000-0000-00009A050000}"/>
    <cellStyle name="Note 2 4 2 17 2" xfId="1426" xr:uid="{00000000-0005-0000-0000-00009B050000}"/>
    <cellStyle name="Note 2 4 2 18" xfId="1427" xr:uid="{00000000-0005-0000-0000-00009C050000}"/>
    <cellStyle name="Note 2 4 2 18 2" xfId="1428" xr:uid="{00000000-0005-0000-0000-00009D050000}"/>
    <cellStyle name="Note 2 4 2 19" xfId="1429" xr:uid="{00000000-0005-0000-0000-00009E050000}"/>
    <cellStyle name="Note 2 4 2 19 2" xfId="1430" xr:uid="{00000000-0005-0000-0000-00009F050000}"/>
    <cellStyle name="Note 2 4 2 2" xfId="1431" xr:uid="{00000000-0005-0000-0000-0000A0050000}"/>
    <cellStyle name="Note 2 4 2 2 2" xfId="1432" xr:uid="{00000000-0005-0000-0000-0000A1050000}"/>
    <cellStyle name="Note 2 4 2 20" xfId="1433" xr:uid="{00000000-0005-0000-0000-0000A2050000}"/>
    <cellStyle name="Note 2 4 2 20 2" xfId="1434" xr:uid="{00000000-0005-0000-0000-0000A3050000}"/>
    <cellStyle name="Note 2 4 2 21" xfId="1435" xr:uid="{00000000-0005-0000-0000-0000A4050000}"/>
    <cellStyle name="Note 2 4 2 21 2" xfId="1436" xr:uid="{00000000-0005-0000-0000-0000A5050000}"/>
    <cellStyle name="Note 2 4 2 22" xfId="1437" xr:uid="{00000000-0005-0000-0000-0000A6050000}"/>
    <cellStyle name="Note 2 4 2 22 2" xfId="1438" xr:uid="{00000000-0005-0000-0000-0000A7050000}"/>
    <cellStyle name="Note 2 4 2 23" xfId="1439" xr:uid="{00000000-0005-0000-0000-0000A8050000}"/>
    <cellStyle name="Note 2 4 2 23 2" xfId="1440" xr:uid="{00000000-0005-0000-0000-0000A9050000}"/>
    <cellStyle name="Note 2 4 2 24" xfId="1441" xr:uid="{00000000-0005-0000-0000-0000AA050000}"/>
    <cellStyle name="Note 2 4 2 24 2" xfId="1442" xr:uid="{00000000-0005-0000-0000-0000AB050000}"/>
    <cellStyle name="Note 2 4 2 25" xfId="1443" xr:uid="{00000000-0005-0000-0000-0000AC050000}"/>
    <cellStyle name="Note 2 4 2 25 2" xfId="1444" xr:uid="{00000000-0005-0000-0000-0000AD050000}"/>
    <cellStyle name="Note 2 4 2 26" xfId="1445" xr:uid="{00000000-0005-0000-0000-0000AE050000}"/>
    <cellStyle name="Note 2 4 2 26 2" xfId="1446" xr:uid="{00000000-0005-0000-0000-0000AF050000}"/>
    <cellStyle name="Note 2 4 2 27" xfId="1447" xr:uid="{00000000-0005-0000-0000-0000B0050000}"/>
    <cellStyle name="Note 2 4 2 28" xfId="1448" xr:uid="{00000000-0005-0000-0000-0000B1050000}"/>
    <cellStyle name="Note 2 4 2 3" xfId="1449" xr:uid="{00000000-0005-0000-0000-0000B2050000}"/>
    <cellStyle name="Note 2 4 2 3 2" xfId="1450" xr:uid="{00000000-0005-0000-0000-0000B3050000}"/>
    <cellStyle name="Note 2 4 2 4" xfId="1451" xr:uid="{00000000-0005-0000-0000-0000B4050000}"/>
    <cellStyle name="Note 2 4 2 4 2" xfId="1452" xr:uid="{00000000-0005-0000-0000-0000B5050000}"/>
    <cellStyle name="Note 2 4 2 5" xfId="1453" xr:uid="{00000000-0005-0000-0000-0000B6050000}"/>
    <cellStyle name="Note 2 4 2 5 2" xfId="1454" xr:uid="{00000000-0005-0000-0000-0000B7050000}"/>
    <cellStyle name="Note 2 4 2 6" xfId="1455" xr:uid="{00000000-0005-0000-0000-0000B8050000}"/>
    <cellStyle name="Note 2 4 2 6 2" xfId="1456" xr:uid="{00000000-0005-0000-0000-0000B9050000}"/>
    <cellStyle name="Note 2 4 2 7" xfId="1457" xr:uid="{00000000-0005-0000-0000-0000BA050000}"/>
    <cellStyle name="Note 2 4 2 7 2" xfId="1458" xr:uid="{00000000-0005-0000-0000-0000BB050000}"/>
    <cellStyle name="Note 2 4 2 8" xfId="1459" xr:uid="{00000000-0005-0000-0000-0000BC050000}"/>
    <cellStyle name="Note 2 4 2 8 2" xfId="1460" xr:uid="{00000000-0005-0000-0000-0000BD050000}"/>
    <cellStyle name="Note 2 4 2 9" xfId="1461" xr:uid="{00000000-0005-0000-0000-0000BE050000}"/>
    <cellStyle name="Note 2 4 2 9 2" xfId="1462" xr:uid="{00000000-0005-0000-0000-0000BF050000}"/>
    <cellStyle name="Note 2 4 20" xfId="1463" xr:uid="{00000000-0005-0000-0000-0000C0050000}"/>
    <cellStyle name="Note 2 4 20 2" xfId="1464" xr:uid="{00000000-0005-0000-0000-0000C1050000}"/>
    <cellStyle name="Note 2 4 21" xfId="1465" xr:uid="{00000000-0005-0000-0000-0000C2050000}"/>
    <cellStyle name="Note 2 4 21 2" xfId="1466" xr:uid="{00000000-0005-0000-0000-0000C3050000}"/>
    <cellStyle name="Note 2 4 22" xfId="1467" xr:uid="{00000000-0005-0000-0000-0000C4050000}"/>
    <cellStyle name="Note 2 4 22 2" xfId="1468" xr:uid="{00000000-0005-0000-0000-0000C5050000}"/>
    <cellStyle name="Note 2 4 23" xfId="1469" xr:uid="{00000000-0005-0000-0000-0000C6050000}"/>
    <cellStyle name="Note 2 4 23 2" xfId="1470" xr:uid="{00000000-0005-0000-0000-0000C7050000}"/>
    <cellStyle name="Note 2 4 24" xfId="1471" xr:uid="{00000000-0005-0000-0000-0000C8050000}"/>
    <cellStyle name="Note 2 4 24 2" xfId="1472" xr:uid="{00000000-0005-0000-0000-0000C9050000}"/>
    <cellStyle name="Note 2 4 25" xfId="1473" xr:uid="{00000000-0005-0000-0000-0000CA050000}"/>
    <cellStyle name="Note 2 4 25 2" xfId="1474" xr:uid="{00000000-0005-0000-0000-0000CB050000}"/>
    <cellStyle name="Note 2 4 26" xfId="1475" xr:uid="{00000000-0005-0000-0000-0000CC050000}"/>
    <cellStyle name="Note 2 4 26 2" xfId="1476" xr:uid="{00000000-0005-0000-0000-0000CD050000}"/>
    <cellStyle name="Note 2 4 27" xfId="1477" xr:uid="{00000000-0005-0000-0000-0000CE050000}"/>
    <cellStyle name="Note 2 4 27 2" xfId="1478" xr:uid="{00000000-0005-0000-0000-0000CF050000}"/>
    <cellStyle name="Note 2 4 28" xfId="1479" xr:uid="{00000000-0005-0000-0000-0000D0050000}"/>
    <cellStyle name="Note 2 4 29" xfId="1480" xr:uid="{00000000-0005-0000-0000-0000D1050000}"/>
    <cellStyle name="Note 2 4 3" xfId="1481" xr:uid="{00000000-0005-0000-0000-0000D2050000}"/>
    <cellStyle name="Note 2 4 3 2" xfId="1482" xr:uid="{00000000-0005-0000-0000-0000D3050000}"/>
    <cellStyle name="Note 2 4 30" xfId="1483" xr:uid="{00000000-0005-0000-0000-0000D4050000}"/>
    <cellStyle name="Note 2 4 4" xfId="1484" xr:uid="{00000000-0005-0000-0000-0000D5050000}"/>
    <cellStyle name="Note 2 4 4 2" xfId="1485" xr:uid="{00000000-0005-0000-0000-0000D6050000}"/>
    <cellStyle name="Note 2 4 5" xfId="1486" xr:uid="{00000000-0005-0000-0000-0000D7050000}"/>
    <cellStyle name="Note 2 4 5 2" xfId="1487" xr:uid="{00000000-0005-0000-0000-0000D8050000}"/>
    <cellStyle name="Note 2 4 6" xfId="1488" xr:uid="{00000000-0005-0000-0000-0000D9050000}"/>
    <cellStyle name="Note 2 4 6 2" xfId="1489" xr:uid="{00000000-0005-0000-0000-0000DA050000}"/>
    <cellStyle name="Note 2 4 7" xfId="1490" xr:uid="{00000000-0005-0000-0000-0000DB050000}"/>
    <cellStyle name="Note 2 4 7 2" xfId="1491" xr:uid="{00000000-0005-0000-0000-0000DC050000}"/>
    <cellStyle name="Note 2 4 8" xfId="1492" xr:uid="{00000000-0005-0000-0000-0000DD050000}"/>
    <cellStyle name="Note 2 4 8 2" xfId="1493" xr:uid="{00000000-0005-0000-0000-0000DE050000}"/>
    <cellStyle name="Note 2 4 9" xfId="1494" xr:uid="{00000000-0005-0000-0000-0000DF050000}"/>
    <cellStyle name="Note 2 4 9 2" xfId="1495" xr:uid="{00000000-0005-0000-0000-0000E0050000}"/>
    <cellStyle name="Note 2 5" xfId="1496" xr:uid="{00000000-0005-0000-0000-0000E1050000}"/>
    <cellStyle name="Note 2 5 10" xfId="1497" xr:uid="{00000000-0005-0000-0000-0000E2050000}"/>
    <cellStyle name="Note 2 5 10 2" xfId="1498" xr:uid="{00000000-0005-0000-0000-0000E3050000}"/>
    <cellStyle name="Note 2 5 11" xfId="1499" xr:uid="{00000000-0005-0000-0000-0000E4050000}"/>
    <cellStyle name="Note 2 5 11 2" xfId="1500" xr:uid="{00000000-0005-0000-0000-0000E5050000}"/>
    <cellStyle name="Note 2 5 12" xfId="1501" xr:uid="{00000000-0005-0000-0000-0000E6050000}"/>
    <cellStyle name="Note 2 5 12 2" xfId="1502" xr:uid="{00000000-0005-0000-0000-0000E7050000}"/>
    <cellStyle name="Note 2 5 13" xfId="1503" xr:uid="{00000000-0005-0000-0000-0000E8050000}"/>
    <cellStyle name="Note 2 5 13 2" xfId="1504" xr:uid="{00000000-0005-0000-0000-0000E9050000}"/>
    <cellStyle name="Note 2 5 14" xfId="1505" xr:uid="{00000000-0005-0000-0000-0000EA050000}"/>
    <cellStyle name="Note 2 5 14 2" xfId="1506" xr:uid="{00000000-0005-0000-0000-0000EB050000}"/>
    <cellStyle name="Note 2 5 15" xfId="1507" xr:uid="{00000000-0005-0000-0000-0000EC050000}"/>
    <cellStyle name="Note 2 5 15 2" xfId="1508" xr:uid="{00000000-0005-0000-0000-0000ED050000}"/>
    <cellStyle name="Note 2 5 16" xfId="1509" xr:uid="{00000000-0005-0000-0000-0000EE050000}"/>
    <cellStyle name="Note 2 5 16 2" xfId="1510" xr:uid="{00000000-0005-0000-0000-0000EF050000}"/>
    <cellStyle name="Note 2 5 17" xfId="1511" xr:uid="{00000000-0005-0000-0000-0000F0050000}"/>
    <cellStyle name="Note 2 5 17 2" xfId="1512" xr:uid="{00000000-0005-0000-0000-0000F1050000}"/>
    <cellStyle name="Note 2 5 18" xfId="1513" xr:uid="{00000000-0005-0000-0000-0000F2050000}"/>
    <cellStyle name="Note 2 5 18 2" xfId="1514" xr:uid="{00000000-0005-0000-0000-0000F3050000}"/>
    <cellStyle name="Note 2 5 19" xfId="1515" xr:uid="{00000000-0005-0000-0000-0000F4050000}"/>
    <cellStyle name="Note 2 5 19 2" xfId="1516" xr:uid="{00000000-0005-0000-0000-0000F5050000}"/>
    <cellStyle name="Note 2 5 2" xfId="1517" xr:uid="{00000000-0005-0000-0000-0000F6050000}"/>
    <cellStyle name="Note 2 5 2 10" xfId="1518" xr:uid="{00000000-0005-0000-0000-0000F7050000}"/>
    <cellStyle name="Note 2 5 2 10 2" xfId="1519" xr:uid="{00000000-0005-0000-0000-0000F8050000}"/>
    <cellStyle name="Note 2 5 2 11" xfId="1520" xr:uid="{00000000-0005-0000-0000-0000F9050000}"/>
    <cellStyle name="Note 2 5 2 11 2" xfId="1521" xr:uid="{00000000-0005-0000-0000-0000FA050000}"/>
    <cellStyle name="Note 2 5 2 12" xfId="1522" xr:uid="{00000000-0005-0000-0000-0000FB050000}"/>
    <cellStyle name="Note 2 5 2 12 2" xfId="1523" xr:uid="{00000000-0005-0000-0000-0000FC050000}"/>
    <cellStyle name="Note 2 5 2 13" xfId="1524" xr:uid="{00000000-0005-0000-0000-0000FD050000}"/>
    <cellStyle name="Note 2 5 2 13 2" xfId="1525" xr:uid="{00000000-0005-0000-0000-0000FE050000}"/>
    <cellStyle name="Note 2 5 2 14" xfId="1526" xr:uid="{00000000-0005-0000-0000-0000FF050000}"/>
    <cellStyle name="Note 2 5 2 14 2" xfId="1527" xr:uid="{00000000-0005-0000-0000-000000060000}"/>
    <cellStyle name="Note 2 5 2 15" xfId="1528" xr:uid="{00000000-0005-0000-0000-000001060000}"/>
    <cellStyle name="Note 2 5 2 15 2" xfId="1529" xr:uid="{00000000-0005-0000-0000-000002060000}"/>
    <cellStyle name="Note 2 5 2 16" xfId="1530" xr:uid="{00000000-0005-0000-0000-000003060000}"/>
    <cellStyle name="Note 2 5 2 16 2" xfId="1531" xr:uid="{00000000-0005-0000-0000-000004060000}"/>
    <cellStyle name="Note 2 5 2 17" xfId="1532" xr:uid="{00000000-0005-0000-0000-000005060000}"/>
    <cellStyle name="Note 2 5 2 17 2" xfId="1533" xr:uid="{00000000-0005-0000-0000-000006060000}"/>
    <cellStyle name="Note 2 5 2 18" xfId="1534" xr:uid="{00000000-0005-0000-0000-000007060000}"/>
    <cellStyle name="Note 2 5 2 18 2" xfId="1535" xr:uid="{00000000-0005-0000-0000-000008060000}"/>
    <cellStyle name="Note 2 5 2 19" xfId="1536" xr:uid="{00000000-0005-0000-0000-000009060000}"/>
    <cellStyle name="Note 2 5 2 19 2" xfId="1537" xr:uid="{00000000-0005-0000-0000-00000A060000}"/>
    <cellStyle name="Note 2 5 2 2" xfId="1538" xr:uid="{00000000-0005-0000-0000-00000B060000}"/>
    <cellStyle name="Note 2 5 2 2 2" xfId="1539" xr:uid="{00000000-0005-0000-0000-00000C060000}"/>
    <cellStyle name="Note 2 5 2 20" xfId="1540" xr:uid="{00000000-0005-0000-0000-00000D060000}"/>
    <cellStyle name="Note 2 5 2 20 2" xfId="1541" xr:uid="{00000000-0005-0000-0000-00000E060000}"/>
    <cellStyle name="Note 2 5 2 21" xfId="1542" xr:uid="{00000000-0005-0000-0000-00000F060000}"/>
    <cellStyle name="Note 2 5 2 21 2" xfId="1543" xr:uid="{00000000-0005-0000-0000-000010060000}"/>
    <cellStyle name="Note 2 5 2 22" xfId="1544" xr:uid="{00000000-0005-0000-0000-000011060000}"/>
    <cellStyle name="Note 2 5 2 22 2" xfId="1545" xr:uid="{00000000-0005-0000-0000-000012060000}"/>
    <cellStyle name="Note 2 5 2 23" xfId="1546" xr:uid="{00000000-0005-0000-0000-000013060000}"/>
    <cellStyle name="Note 2 5 2 23 2" xfId="1547" xr:uid="{00000000-0005-0000-0000-000014060000}"/>
    <cellStyle name="Note 2 5 2 24" xfId="1548" xr:uid="{00000000-0005-0000-0000-000015060000}"/>
    <cellStyle name="Note 2 5 2 24 2" xfId="1549" xr:uid="{00000000-0005-0000-0000-000016060000}"/>
    <cellStyle name="Note 2 5 2 25" xfId="1550" xr:uid="{00000000-0005-0000-0000-000017060000}"/>
    <cellStyle name="Note 2 5 2 25 2" xfId="1551" xr:uid="{00000000-0005-0000-0000-000018060000}"/>
    <cellStyle name="Note 2 5 2 26" xfId="1552" xr:uid="{00000000-0005-0000-0000-000019060000}"/>
    <cellStyle name="Note 2 5 2 26 2" xfId="1553" xr:uid="{00000000-0005-0000-0000-00001A060000}"/>
    <cellStyle name="Note 2 5 2 27" xfId="1554" xr:uid="{00000000-0005-0000-0000-00001B060000}"/>
    <cellStyle name="Note 2 5 2 28" xfId="1555" xr:uid="{00000000-0005-0000-0000-00001C060000}"/>
    <cellStyle name="Note 2 5 2 3" xfId="1556" xr:uid="{00000000-0005-0000-0000-00001D060000}"/>
    <cellStyle name="Note 2 5 2 3 2" xfId="1557" xr:uid="{00000000-0005-0000-0000-00001E060000}"/>
    <cellStyle name="Note 2 5 2 4" xfId="1558" xr:uid="{00000000-0005-0000-0000-00001F060000}"/>
    <cellStyle name="Note 2 5 2 4 2" xfId="1559" xr:uid="{00000000-0005-0000-0000-000020060000}"/>
    <cellStyle name="Note 2 5 2 5" xfId="1560" xr:uid="{00000000-0005-0000-0000-000021060000}"/>
    <cellStyle name="Note 2 5 2 5 2" xfId="1561" xr:uid="{00000000-0005-0000-0000-000022060000}"/>
    <cellStyle name="Note 2 5 2 6" xfId="1562" xr:uid="{00000000-0005-0000-0000-000023060000}"/>
    <cellStyle name="Note 2 5 2 6 2" xfId="1563" xr:uid="{00000000-0005-0000-0000-000024060000}"/>
    <cellStyle name="Note 2 5 2 7" xfId="1564" xr:uid="{00000000-0005-0000-0000-000025060000}"/>
    <cellStyle name="Note 2 5 2 7 2" xfId="1565" xr:uid="{00000000-0005-0000-0000-000026060000}"/>
    <cellStyle name="Note 2 5 2 8" xfId="1566" xr:uid="{00000000-0005-0000-0000-000027060000}"/>
    <cellStyle name="Note 2 5 2 8 2" xfId="1567" xr:uid="{00000000-0005-0000-0000-000028060000}"/>
    <cellStyle name="Note 2 5 2 9" xfId="1568" xr:uid="{00000000-0005-0000-0000-000029060000}"/>
    <cellStyle name="Note 2 5 2 9 2" xfId="1569" xr:uid="{00000000-0005-0000-0000-00002A060000}"/>
    <cellStyle name="Note 2 5 20" xfId="1570" xr:uid="{00000000-0005-0000-0000-00002B060000}"/>
    <cellStyle name="Note 2 5 20 2" xfId="1571" xr:uid="{00000000-0005-0000-0000-00002C060000}"/>
    <cellStyle name="Note 2 5 21" xfId="1572" xr:uid="{00000000-0005-0000-0000-00002D060000}"/>
    <cellStyle name="Note 2 5 21 2" xfId="1573" xr:uid="{00000000-0005-0000-0000-00002E060000}"/>
    <cellStyle name="Note 2 5 22" xfId="1574" xr:uid="{00000000-0005-0000-0000-00002F060000}"/>
    <cellStyle name="Note 2 5 22 2" xfId="1575" xr:uid="{00000000-0005-0000-0000-000030060000}"/>
    <cellStyle name="Note 2 5 23" xfId="1576" xr:uid="{00000000-0005-0000-0000-000031060000}"/>
    <cellStyle name="Note 2 5 23 2" xfId="1577" xr:uid="{00000000-0005-0000-0000-000032060000}"/>
    <cellStyle name="Note 2 5 24" xfId="1578" xr:uid="{00000000-0005-0000-0000-000033060000}"/>
    <cellStyle name="Note 2 5 24 2" xfId="1579" xr:uid="{00000000-0005-0000-0000-000034060000}"/>
    <cellStyle name="Note 2 5 25" xfId="1580" xr:uid="{00000000-0005-0000-0000-000035060000}"/>
    <cellStyle name="Note 2 5 25 2" xfId="1581" xr:uid="{00000000-0005-0000-0000-000036060000}"/>
    <cellStyle name="Note 2 5 26" xfId="1582" xr:uid="{00000000-0005-0000-0000-000037060000}"/>
    <cellStyle name="Note 2 5 26 2" xfId="1583" xr:uid="{00000000-0005-0000-0000-000038060000}"/>
    <cellStyle name="Note 2 5 27" xfId="1584" xr:uid="{00000000-0005-0000-0000-000039060000}"/>
    <cellStyle name="Note 2 5 27 2" xfId="1585" xr:uid="{00000000-0005-0000-0000-00003A060000}"/>
    <cellStyle name="Note 2 5 28" xfId="1586" xr:uid="{00000000-0005-0000-0000-00003B060000}"/>
    <cellStyle name="Note 2 5 29" xfId="1587" xr:uid="{00000000-0005-0000-0000-00003C060000}"/>
    <cellStyle name="Note 2 5 3" xfId="1588" xr:uid="{00000000-0005-0000-0000-00003D060000}"/>
    <cellStyle name="Note 2 5 3 2" xfId="1589" xr:uid="{00000000-0005-0000-0000-00003E060000}"/>
    <cellStyle name="Note 2 5 30" xfId="1590" xr:uid="{00000000-0005-0000-0000-00003F060000}"/>
    <cellStyle name="Note 2 5 4" xfId="1591" xr:uid="{00000000-0005-0000-0000-000040060000}"/>
    <cellStyle name="Note 2 5 4 2" xfId="1592" xr:uid="{00000000-0005-0000-0000-000041060000}"/>
    <cellStyle name="Note 2 5 5" xfId="1593" xr:uid="{00000000-0005-0000-0000-000042060000}"/>
    <cellStyle name="Note 2 5 5 2" xfId="1594" xr:uid="{00000000-0005-0000-0000-000043060000}"/>
    <cellStyle name="Note 2 5 6" xfId="1595" xr:uid="{00000000-0005-0000-0000-000044060000}"/>
    <cellStyle name="Note 2 5 6 2" xfId="1596" xr:uid="{00000000-0005-0000-0000-000045060000}"/>
    <cellStyle name="Note 2 5 7" xfId="1597" xr:uid="{00000000-0005-0000-0000-000046060000}"/>
    <cellStyle name="Note 2 5 7 2" xfId="1598" xr:uid="{00000000-0005-0000-0000-000047060000}"/>
    <cellStyle name="Note 2 5 8" xfId="1599" xr:uid="{00000000-0005-0000-0000-000048060000}"/>
    <cellStyle name="Note 2 5 8 2" xfId="1600" xr:uid="{00000000-0005-0000-0000-000049060000}"/>
    <cellStyle name="Note 2 5 9" xfId="1601" xr:uid="{00000000-0005-0000-0000-00004A060000}"/>
    <cellStyle name="Note 2 5 9 2" xfId="1602" xr:uid="{00000000-0005-0000-0000-00004B060000}"/>
    <cellStyle name="Note 2 6" xfId="1603" xr:uid="{00000000-0005-0000-0000-00004C060000}"/>
    <cellStyle name="Note 2 6 10" xfId="1604" xr:uid="{00000000-0005-0000-0000-00004D060000}"/>
    <cellStyle name="Note 2 6 10 2" xfId="1605" xr:uid="{00000000-0005-0000-0000-00004E060000}"/>
    <cellStyle name="Note 2 6 11" xfId="1606" xr:uid="{00000000-0005-0000-0000-00004F060000}"/>
    <cellStyle name="Note 2 6 11 2" xfId="1607" xr:uid="{00000000-0005-0000-0000-000050060000}"/>
    <cellStyle name="Note 2 6 12" xfId="1608" xr:uid="{00000000-0005-0000-0000-000051060000}"/>
    <cellStyle name="Note 2 6 12 2" xfId="1609" xr:uid="{00000000-0005-0000-0000-000052060000}"/>
    <cellStyle name="Note 2 6 13" xfId="1610" xr:uid="{00000000-0005-0000-0000-000053060000}"/>
    <cellStyle name="Note 2 6 13 2" xfId="1611" xr:uid="{00000000-0005-0000-0000-000054060000}"/>
    <cellStyle name="Note 2 6 14" xfId="1612" xr:uid="{00000000-0005-0000-0000-000055060000}"/>
    <cellStyle name="Note 2 6 14 2" xfId="1613" xr:uid="{00000000-0005-0000-0000-000056060000}"/>
    <cellStyle name="Note 2 6 15" xfId="1614" xr:uid="{00000000-0005-0000-0000-000057060000}"/>
    <cellStyle name="Note 2 6 15 2" xfId="1615" xr:uid="{00000000-0005-0000-0000-000058060000}"/>
    <cellStyle name="Note 2 6 16" xfId="1616" xr:uid="{00000000-0005-0000-0000-000059060000}"/>
    <cellStyle name="Note 2 6 16 2" xfId="1617" xr:uid="{00000000-0005-0000-0000-00005A060000}"/>
    <cellStyle name="Note 2 6 17" xfId="1618" xr:uid="{00000000-0005-0000-0000-00005B060000}"/>
    <cellStyle name="Note 2 6 17 2" xfId="1619" xr:uid="{00000000-0005-0000-0000-00005C060000}"/>
    <cellStyle name="Note 2 6 18" xfId="1620" xr:uid="{00000000-0005-0000-0000-00005D060000}"/>
    <cellStyle name="Note 2 6 18 2" xfId="1621" xr:uid="{00000000-0005-0000-0000-00005E060000}"/>
    <cellStyle name="Note 2 6 19" xfId="1622" xr:uid="{00000000-0005-0000-0000-00005F060000}"/>
    <cellStyle name="Note 2 6 19 2" xfId="1623" xr:uid="{00000000-0005-0000-0000-000060060000}"/>
    <cellStyle name="Note 2 6 2" xfId="1624" xr:uid="{00000000-0005-0000-0000-000061060000}"/>
    <cellStyle name="Note 2 6 2 2" xfId="1625" xr:uid="{00000000-0005-0000-0000-000062060000}"/>
    <cellStyle name="Note 2 6 20" xfId="1626" xr:uid="{00000000-0005-0000-0000-000063060000}"/>
    <cellStyle name="Note 2 6 20 2" xfId="1627" xr:uid="{00000000-0005-0000-0000-000064060000}"/>
    <cellStyle name="Note 2 6 21" xfId="1628" xr:uid="{00000000-0005-0000-0000-000065060000}"/>
    <cellStyle name="Note 2 6 21 2" xfId="1629" xr:uid="{00000000-0005-0000-0000-000066060000}"/>
    <cellStyle name="Note 2 6 22" xfId="1630" xr:uid="{00000000-0005-0000-0000-000067060000}"/>
    <cellStyle name="Note 2 6 22 2" xfId="1631" xr:uid="{00000000-0005-0000-0000-000068060000}"/>
    <cellStyle name="Note 2 6 23" xfId="1632" xr:uid="{00000000-0005-0000-0000-000069060000}"/>
    <cellStyle name="Note 2 6 23 2" xfId="1633" xr:uid="{00000000-0005-0000-0000-00006A060000}"/>
    <cellStyle name="Note 2 6 24" xfId="1634" xr:uid="{00000000-0005-0000-0000-00006B060000}"/>
    <cellStyle name="Note 2 6 24 2" xfId="1635" xr:uid="{00000000-0005-0000-0000-00006C060000}"/>
    <cellStyle name="Note 2 6 25" xfId="1636" xr:uid="{00000000-0005-0000-0000-00006D060000}"/>
    <cellStyle name="Note 2 6 25 2" xfId="1637" xr:uid="{00000000-0005-0000-0000-00006E060000}"/>
    <cellStyle name="Note 2 6 26" xfId="1638" xr:uid="{00000000-0005-0000-0000-00006F060000}"/>
    <cellStyle name="Note 2 6 26 2" xfId="1639" xr:uid="{00000000-0005-0000-0000-000070060000}"/>
    <cellStyle name="Note 2 6 27" xfId="1640" xr:uid="{00000000-0005-0000-0000-000071060000}"/>
    <cellStyle name="Note 2 6 28" xfId="1641" xr:uid="{00000000-0005-0000-0000-000072060000}"/>
    <cellStyle name="Note 2 6 3" xfId="1642" xr:uid="{00000000-0005-0000-0000-000073060000}"/>
    <cellStyle name="Note 2 6 3 2" xfId="1643" xr:uid="{00000000-0005-0000-0000-000074060000}"/>
    <cellStyle name="Note 2 6 4" xfId="1644" xr:uid="{00000000-0005-0000-0000-000075060000}"/>
    <cellStyle name="Note 2 6 4 2" xfId="1645" xr:uid="{00000000-0005-0000-0000-000076060000}"/>
    <cellStyle name="Note 2 6 5" xfId="1646" xr:uid="{00000000-0005-0000-0000-000077060000}"/>
    <cellStyle name="Note 2 6 5 2" xfId="1647" xr:uid="{00000000-0005-0000-0000-000078060000}"/>
    <cellStyle name="Note 2 6 6" xfId="1648" xr:uid="{00000000-0005-0000-0000-000079060000}"/>
    <cellStyle name="Note 2 6 6 2" xfId="1649" xr:uid="{00000000-0005-0000-0000-00007A060000}"/>
    <cellStyle name="Note 2 6 7" xfId="1650" xr:uid="{00000000-0005-0000-0000-00007B060000}"/>
    <cellStyle name="Note 2 6 7 2" xfId="1651" xr:uid="{00000000-0005-0000-0000-00007C060000}"/>
    <cellStyle name="Note 2 6 8" xfId="1652" xr:uid="{00000000-0005-0000-0000-00007D060000}"/>
    <cellStyle name="Note 2 6 8 2" xfId="1653" xr:uid="{00000000-0005-0000-0000-00007E060000}"/>
    <cellStyle name="Note 2 6 9" xfId="1654" xr:uid="{00000000-0005-0000-0000-00007F060000}"/>
    <cellStyle name="Note 2 6 9 2" xfId="1655" xr:uid="{00000000-0005-0000-0000-000080060000}"/>
    <cellStyle name="Note 2 7" xfId="1656" xr:uid="{00000000-0005-0000-0000-000081060000}"/>
    <cellStyle name="Note 2 7 2" xfId="1657" xr:uid="{00000000-0005-0000-0000-000082060000}"/>
    <cellStyle name="Note 2 8" xfId="1658" xr:uid="{00000000-0005-0000-0000-000083060000}"/>
    <cellStyle name="Note 2 8 2" xfId="1659" xr:uid="{00000000-0005-0000-0000-000084060000}"/>
    <cellStyle name="Note 2 9" xfId="1660" xr:uid="{00000000-0005-0000-0000-000085060000}"/>
    <cellStyle name="Note 2 9 2" xfId="1661" xr:uid="{00000000-0005-0000-0000-000086060000}"/>
    <cellStyle name="Output 2" xfId="1662" xr:uid="{00000000-0005-0000-0000-000087060000}"/>
    <cellStyle name="Output 2 10" xfId="1663" xr:uid="{00000000-0005-0000-0000-000088060000}"/>
    <cellStyle name="Output 2 10 2" xfId="1664" xr:uid="{00000000-0005-0000-0000-000089060000}"/>
    <cellStyle name="Output 2 11" xfId="1665" xr:uid="{00000000-0005-0000-0000-00008A060000}"/>
    <cellStyle name="Output 2 11 2" xfId="1666" xr:uid="{00000000-0005-0000-0000-00008B060000}"/>
    <cellStyle name="Output 2 12" xfId="1667" xr:uid="{00000000-0005-0000-0000-00008C060000}"/>
    <cellStyle name="Output 2 12 2" xfId="1668" xr:uid="{00000000-0005-0000-0000-00008D060000}"/>
    <cellStyle name="Output 2 13" xfId="1669" xr:uid="{00000000-0005-0000-0000-00008E060000}"/>
    <cellStyle name="Output 2 13 2" xfId="1670" xr:uid="{00000000-0005-0000-0000-00008F060000}"/>
    <cellStyle name="Output 2 14" xfId="1671" xr:uid="{00000000-0005-0000-0000-000090060000}"/>
    <cellStyle name="Output 2 14 2" xfId="1672" xr:uid="{00000000-0005-0000-0000-000091060000}"/>
    <cellStyle name="Output 2 15" xfId="1673" xr:uid="{00000000-0005-0000-0000-000092060000}"/>
    <cellStyle name="Output 2 15 2" xfId="1674" xr:uid="{00000000-0005-0000-0000-000093060000}"/>
    <cellStyle name="Output 2 16" xfId="1675" xr:uid="{00000000-0005-0000-0000-000094060000}"/>
    <cellStyle name="Output 2 16 2" xfId="1676" xr:uid="{00000000-0005-0000-0000-000095060000}"/>
    <cellStyle name="Output 2 17" xfId="1677" xr:uid="{00000000-0005-0000-0000-000096060000}"/>
    <cellStyle name="Output 2 17 2" xfId="1678" xr:uid="{00000000-0005-0000-0000-000097060000}"/>
    <cellStyle name="Output 2 18" xfId="1679" xr:uid="{00000000-0005-0000-0000-000098060000}"/>
    <cellStyle name="Output 2 18 2" xfId="1680" xr:uid="{00000000-0005-0000-0000-000099060000}"/>
    <cellStyle name="Output 2 19" xfId="1681" xr:uid="{00000000-0005-0000-0000-00009A060000}"/>
    <cellStyle name="Output 2 19 2" xfId="1682" xr:uid="{00000000-0005-0000-0000-00009B060000}"/>
    <cellStyle name="Output 2 2" xfId="1683" xr:uid="{00000000-0005-0000-0000-00009C060000}"/>
    <cellStyle name="Output 2 2 10" xfId="1684" xr:uid="{00000000-0005-0000-0000-00009D060000}"/>
    <cellStyle name="Output 2 2 10 2" xfId="1685" xr:uid="{00000000-0005-0000-0000-00009E060000}"/>
    <cellStyle name="Output 2 2 11" xfId="1686" xr:uid="{00000000-0005-0000-0000-00009F060000}"/>
    <cellStyle name="Output 2 2 11 2" xfId="1687" xr:uid="{00000000-0005-0000-0000-0000A0060000}"/>
    <cellStyle name="Output 2 2 12" xfId="1688" xr:uid="{00000000-0005-0000-0000-0000A1060000}"/>
    <cellStyle name="Output 2 2 12 2" xfId="1689" xr:uid="{00000000-0005-0000-0000-0000A2060000}"/>
    <cellStyle name="Output 2 2 13" xfId="1690" xr:uid="{00000000-0005-0000-0000-0000A3060000}"/>
    <cellStyle name="Output 2 2 13 2" xfId="1691" xr:uid="{00000000-0005-0000-0000-0000A4060000}"/>
    <cellStyle name="Output 2 2 14" xfId="1692" xr:uid="{00000000-0005-0000-0000-0000A5060000}"/>
    <cellStyle name="Output 2 2 14 2" xfId="1693" xr:uid="{00000000-0005-0000-0000-0000A6060000}"/>
    <cellStyle name="Output 2 2 15" xfId="1694" xr:uid="{00000000-0005-0000-0000-0000A7060000}"/>
    <cellStyle name="Output 2 2 15 2" xfId="1695" xr:uid="{00000000-0005-0000-0000-0000A8060000}"/>
    <cellStyle name="Output 2 2 16" xfId="1696" xr:uid="{00000000-0005-0000-0000-0000A9060000}"/>
    <cellStyle name="Output 2 2 16 2" xfId="1697" xr:uid="{00000000-0005-0000-0000-0000AA060000}"/>
    <cellStyle name="Output 2 2 17" xfId="1698" xr:uid="{00000000-0005-0000-0000-0000AB060000}"/>
    <cellStyle name="Output 2 2 17 2" xfId="1699" xr:uid="{00000000-0005-0000-0000-0000AC060000}"/>
    <cellStyle name="Output 2 2 18" xfId="1700" xr:uid="{00000000-0005-0000-0000-0000AD060000}"/>
    <cellStyle name="Output 2 2 18 2" xfId="1701" xr:uid="{00000000-0005-0000-0000-0000AE060000}"/>
    <cellStyle name="Output 2 2 19" xfId="1702" xr:uid="{00000000-0005-0000-0000-0000AF060000}"/>
    <cellStyle name="Output 2 2 19 2" xfId="1703" xr:uid="{00000000-0005-0000-0000-0000B0060000}"/>
    <cellStyle name="Output 2 2 2" xfId="1704" xr:uid="{00000000-0005-0000-0000-0000B1060000}"/>
    <cellStyle name="Output 2 2 2 10" xfId="1705" xr:uid="{00000000-0005-0000-0000-0000B2060000}"/>
    <cellStyle name="Output 2 2 2 10 2" xfId="1706" xr:uid="{00000000-0005-0000-0000-0000B3060000}"/>
    <cellStyle name="Output 2 2 2 11" xfId="1707" xr:uid="{00000000-0005-0000-0000-0000B4060000}"/>
    <cellStyle name="Output 2 2 2 11 2" xfId="1708" xr:uid="{00000000-0005-0000-0000-0000B5060000}"/>
    <cellStyle name="Output 2 2 2 12" xfId="1709" xr:uid="{00000000-0005-0000-0000-0000B6060000}"/>
    <cellStyle name="Output 2 2 2 12 2" xfId="1710" xr:uid="{00000000-0005-0000-0000-0000B7060000}"/>
    <cellStyle name="Output 2 2 2 13" xfId="1711" xr:uid="{00000000-0005-0000-0000-0000B8060000}"/>
    <cellStyle name="Output 2 2 2 13 2" xfId="1712" xr:uid="{00000000-0005-0000-0000-0000B9060000}"/>
    <cellStyle name="Output 2 2 2 14" xfId="1713" xr:uid="{00000000-0005-0000-0000-0000BA060000}"/>
    <cellStyle name="Output 2 2 2 14 2" xfId="1714" xr:uid="{00000000-0005-0000-0000-0000BB060000}"/>
    <cellStyle name="Output 2 2 2 15" xfId="1715" xr:uid="{00000000-0005-0000-0000-0000BC060000}"/>
    <cellStyle name="Output 2 2 2 15 2" xfId="1716" xr:uid="{00000000-0005-0000-0000-0000BD060000}"/>
    <cellStyle name="Output 2 2 2 16" xfId="1717" xr:uid="{00000000-0005-0000-0000-0000BE060000}"/>
    <cellStyle name="Output 2 2 2 16 2" xfId="1718" xr:uid="{00000000-0005-0000-0000-0000BF060000}"/>
    <cellStyle name="Output 2 2 2 17" xfId="1719" xr:uid="{00000000-0005-0000-0000-0000C0060000}"/>
    <cellStyle name="Output 2 2 2 17 2" xfId="1720" xr:uid="{00000000-0005-0000-0000-0000C1060000}"/>
    <cellStyle name="Output 2 2 2 18" xfId="1721" xr:uid="{00000000-0005-0000-0000-0000C2060000}"/>
    <cellStyle name="Output 2 2 2 18 2" xfId="1722" xr:uid="{00000000-0005-0000-0000-0000C3060000}"/>
    <cellStyle name="Output 2 2 2 19" xfId="1723" xr:uid="{00000000-0005-0000-0000-0000C4060000}"/>
    <cellStyle name="Output 2 2 2 19 2" xfId="1724" xr:uid="{00000000-0005-0000-0000-0000C5060000}"/>
    <cellStyle name="Output 2 2 2 2" xfId="1725" xr:uid="{00000000-0005-0000-0000-0000C6060000}"/>
    <cellStyle name="Output 2 2 2 2 2" xfId="1726" xr:uid="{00000000-0005-0000-0000-0000C7060000}"/>
    <cellStyle name="Output 2 2 2 20" xfId="1727" xr:uid="{00000000-0005-0000-0000-0000C8060000}"/>
    <cellStyle name="Output 2 2 2 20 2" xfId="1728" xr:uid="{00000000-0005-0000-0000-0000C9060000}"/>
    <cellStyle name="Output 2 2 2 21" xfId="1729" xr:uid="{00000000-0005-0000-0000-0000CA060000}"/>
    <cellStyle name="Output 2 2 2 21 2" xfId="1730" xr:uid="{00000000-0005-0000-0000-0000CB060000}"/>
    <cellStyle name="Output 2 2 2 22" xfId="1731" xr:uid="{00000000-0005-0000-0000-0000CC060000}"/>
    <cellStyle name="Output 2 2 2 22 2" xfId="1732" xr:uid="{00000000-0005-0000-0000-0000CD060000}"/>
    <cellStyle name="Output 2 2 2 23" xfId="1733" xr:uid="{00000000-0005-0000-0000-0000CE060000}"/>
    <cellStyle name="Output 2 2 2 23 2" xfId="1734" xr:uid="{00000000-0005-0000-0000-0000CF060000}"/>
    <cellStyle name="Output 2 2 2 24" xfId="1735" xr:uid="{00000000-0005-0000-0000-0000D0060000}"/>
    <cellStyle name="Output 2 2 2 24 2" xfId="1736" xr:uid="{00000000-0005-0000-0000-0000D1060000}"/>
    <cellStyle name="Output 2 2 2 25" xfId="1737" xr:uid="{00000000-0005-0000-0000-0000D2060000}"/>
    <cellStyle name="Output 2 2 2 25 2" xfId="1738" xr:uid="{00000000-0005-0000-0000-0000D3060000}"/>
    <cellStyle name="Output 2 2 2 26" xfId="1739" xr:uid="{00000000-0005-0000-0000-0000D4060000}"/>
    <cellStyle name="Output 2 2 2 27" xfId="1740" xr:uid="{00000000-0005-0000-0000-0000D5060000}"/>
    <cellStyle name="Output 2 2 2 3" xfId="1741" xr:uid="{00000000-0005-0000-0000-0000D6060000}"/>
    <cellStyle name="Output 2 2 2 3 2" xfId="1742" xr:uid="{00000000-0005-0000-0000-0000D7060000}"/>
    <cellStyle name="Output 2 2 2 4" xfId="1743" xr:uid="{00000000-0005-0000-0000-0000D8060000}"/>
    <cellStyle name="Output 2 2 2 4 2" xfId="1744" xr:uid="{00000000-0005-0000-0000-0000D9060000}"/>
    <cellStyle name="Output 2 2 2 5" xfId="1745" xr:uid="{00000000-0005-0000-0000-0000DA060000}"/>
    <cellStyle name="Output 2 2 2 5 2" xfId="1746" xr:uid="{00000000-0005-0000-0000-0000DB060000}"/>
    <cellStyle name="Output 2 2 2 6" xfId="1747" xr:uid="{00000000-0005-0000-0000-0000DC060000}"/>
    <cellStyle name="Output 2 2 2 6 2" xfId="1748" xr:uid="{00000000-0005-0000-0000-0000DD060000}"/>
    <cellStyle name="Output 2 2 2 7" xfId="1749" xr:uid="{00000000-0005-0000-0000-0000DE060000}"/>
    <cellStyle name="Output 2 2 2 7 2" xfId="1750" xr:uid="{00000000-0005-0000-0000-0000DF060000}"/>
    <cellStyle name="Output 2 2 2 8" xfId="1751" xr:uid="{00000000-0005-0000-0000-0000E0060000}"/>
    <cellStyle name="Output 2 2 2 8 2" xfId="1752" xr:uid="{00000000-0005-0000-0000-0000E1060000}"/>
    <cellStyle name="Output 2 2 2 9" xfId="1753" xr:uid="{00000000-0005-0000-0000-0000E2060000}"/>
    <cellStyle name="Output 2 2 2 9 2" xfId="1754" xr:uid="{00000000-0005-0000-0000-0000E3060000}"/>
    <cellStyle name="Output 2 2 20" xfId="1755" xr:uid="{00000000-0005-0000-0000-0000E4060000}"/>
    <cellStyle name="Output 2 2 20 2" xfId="1756" xr:uid="{00000000-0005-0000-0000-0000E5060000}"/>
    <cellStyle name="Output 2 2 21" xfId="1757" xr:uid="{00000000-0005-0000-0000-0000E6060000}"/>
    <cellStyle name="Output 2 2 21 2" xfId="1758" xr:uid="{00000000-0005-0000-0000-0000E7060000}"/>
    <cellStyle name="Output 2 2 22" xfId="1759" xr:uid="{00000000-0005-0000-0000-0000E8060000}"/>
    <cellStyle name="Output 2 2 22 2" xfId="1760" xr:uid="{00000000-0005-0000-0000-0000E9060000}"/>
    <cellStyle name="Output 2 2 23" xfId="1761" xr:uid="{00000000-0005-0000-0000-0000EA060000}"/>
    <cellStyle name="Output 2 2 23 2" xfId="1762" xr:uid="{00000000-0005-0000-0000-0000EB060000}"/>
    <cellStyle name="Output 2 2 24" xfId="1763" xr:uid="{00000000-0005-0000-0000-0000EC060000}"/>
    <cellStyle name="Output 2 2 24 2" xfId="1764" xr:uid="{00000000-0005-0000-0000-0000ED060000}"/>
    <cellStyle name="Output 2 2 25" xfId="1765" xr:uid="{00000000-0005-0000-0000-0000EE060000}"/>
    <cellStyle name="Output 2 2 25 2" xfId="1766" xr:uid="{00000000-0005-0000-0000-0000EF060000}"/>
    <cellStyle name="Output 2 2 26" xfId="1767" xr:uid="{00000000-0005-0000-0000-0000F0060000}"/>
    <cellStyle name="Output 2 2 26 2" xfId="1768" xr:uid="{00000000-0005-0000-0000-0000F1060000}"/>
    <cellStyle name="Output 2 2 27" xfId="1769" xr:uid="{00000000-0005-0000-0000-0000F2060000}"/>
    <cellStyle name="Output 2 2 27 2" xfId="1770" xr:uid="{00000000-0005-0000-0000-0000F3060000}"/>
    <cellStyle name="Output 2 2 28" xfId="1771" xr:uid="{00000000-0005-0000-0000-0000F4060000}"/>
    <cellStyle name="Output 2 2 29" xfId="1772" xr:uid="{00000000-0005-0000-0000-0000F5060000}"/>
    <cellStyle name="Output 2 2 3" xfId="1773" xr:uid="{00000000-0005-0000-0000-0000F6060000}"/>
    <cellStyle name="Output 2 2 3 2" xfId="1774" xr:uid="{00000000-0005-0000-0000-0000F7060000}"/>
    <cellStyle name="Output 2 2 30" xfId="1775" xr:uid="{00000000-0005-0000-0000-0000F8060000}"/>
    <cellStyle name="Output 2 2 4" xfId="1776" xr:uid="{00000000-0005-0000-0000-0000F9060000}"/>
    <cellStyle name="Output 2 2 4 2" xfId="1777" xr:uid="{00000000-0005-0000-0000-0000FA060000}"/>
    <cellStyle name="Output 2 2 5" xfId="1778" xr:uid="{00000000-0005-0000-0000-0000FB060000}"/>
    <cellStyle name="Output 2 2 5 2" xfId="1779" xr:uid="{00000000-0005-0000-0000-0000FC060000}"/>
    <cellStyle name="Output 2 2 6" xfId="1780" xr:uid="{00000000-0005-0000-0000-0000FD060000}"/>
    <cellStyle name="Output 2 2 6 2" xfId="1781" xr:uid="{00000000-0005-0000-0000-0000FE060000}"/>
    <cellStyle name="Output 2 2 7" xfId="1782" xr:uid="{00000000-0005-0000-0000-0000FF060000}"/>
    <cellStyle name="Output 2 2 7 2" xfId="1783" xr:uid="{00000000-0005-0000-0000-000000070000}"/>
    <cellStyle name="Output 2 2 8" xfId="1784" xr:uid="{00000000-0005-0000-0000-000001070000}"/>
    <cellStyle name="Output 2 2 8 2" xfId="1785" xr:uid="{00000000-0005-0000-0000-000002070000}"/>
    <cellStyle name="Output 2 2 9" xfId="1786" xr:uid="{00000000-0005-0000-0000-000003070000}"/>
    <cellStyle name="Output 2 2 9 2" xfId="1787" xr:uid="{00000000-0005-0000-0000-000004070000}"/>
    <cellStyle name="Output 2 20" xfId="1788" xr:uid="{00000000-0005-0000-0000-000005070000}"/>
    <cellStyle name="Output 2 20 2" xfId="1789" xr:uid="{00000000-0005-0000-0000-000006070000}"/>
    <cellStyle name="Output 2 21" xfId="1790" xr:uid="{00000000-0005-0000-0000-000007070000}"/>
    <cellStyle name="Output 2 21 2" xfId="1791" xr:uid="{00000000-0005-0000-0000-000008070000}"/>
    <cellStyle name="Output 2 22" xfId="1792" xr:uid="{00000000-0005-0000-0000-000009070000}"/>
    <cellStyle name="Output 2 22 2" xfId="1793" xr:uid="{00000000-0005-0000-0000-00000A070000}"/>
    <cellStyle name="Output 2 23" xfId="1794" xr:uid="{00000000-0005-0000-0000-00000B070000}"/>
    <cellStyle name="Output 2 23 2" xfId="1795" xr:uid="{00000000-0005-0000-0000-00000C070000}"/>
    <cellStyle name="Output 2 24" xfId="1796" xr:uid="{00000000-0005-0000-0000-00000D070000}"/>
    <cellStyle name="Output 2 24 2" xfId="1797" xr:uid="{00000000-0005-0000-0000-00000E070000}"/>
    <cellStyle name="Output 2 25" xfId="1798" xr:uid="{00000000-0005-0000-0000-00000F070000}"/>
    <cellStyle name="Output 2 25 2" xfId="1799" xr:uid="{00000000-0005-0000-0000-000010070000}"/>
    <cellStyle name="Output 2 26" xfId="1800" xr:uid="{00000000-0005-0000-0000-000011070000}"/>
    <cellStyle name="Output 2 26 2" xfId="1801" xr:uid="{00000000-0005-0000-0000-000012070000}"/>
    <cellStyle name="Output 2 27" xfId="1802" xr:uid="{00000000-0005-0000-0000-000013070000}"/>
    <cellStyle name="Output 2 27 2" xfId="1803" xr:uid="{00000000-0005-0000-0000-000014070000}"/>
    <cellStyle name="Output 2 28" xfId="1804" xr:uid="{00000000-0005-0000-0000-000015070000}"/>
    <cellStyle name="Output 2 28 2" xfId="1805" xr:uid="{00000000-0005-0000-0000-000016070000}"/>
    <cellStyle name="Output 2 29" xfId="1806" xr:uid="{00000000-0005-0000-0000-000017070000}"/>
    <cellStyle name="Output 2 29 2" xfId="1807" xr:uid="{00000000-0005-0000-0000-000018070000}"/>
    <cellStyle name="Output 2 3" xfId="1808" xr:uid="{00000000-0005-0000-0000-000019070000}"/>
    <cellStyle name="Output 2 3 10" xfId="1809" xr:uid="{00000000-0005-0000-0000-00001A070000}"/>
    <cellStyle name="Output 2 3 10 2" xfId="1810" xr:uid="{00000000-0005-0000-0000-00001B070000}"/>
    <cellStyle name="Output 2 3 11" xfId="1811" xr:uid="{00000000-0005-0000-0000-00001C070000}"/>
    <cellStyle name="Output 2 3 11 2" xfId="1812" xr:uid="{00000000-0005-0000-0000-00001D070000}"/>
    <cellStyle name="Output 2 3 12" xfId="1813" xr:uid="{00000000-0005-0000-0000-00001E070000}"/>
    <cellStyle name="Output 2 3 12 2" xfId="1814" xr:uid="{00000000-0005-0000-0000-00001F070000}"/>
    <cellStyle name="Output 2 3 13" xfId="1815" xr:uid="{00000000-0005-0000-0000-000020070000}"/>
    <cellStyle name="Output 2 3 13 2" xfId="1816" xr:uid="{00000000-0005-0000-0000-000021070000}"/>
    <cellStyle name="Output 2 3 14" xfId="1817" xr:uid="{00000000-0005-0000-0000-000022070000}"/>
    <cellStyle name="Output 2 3 14 2" xfId="1818" xr:uid="{00000000-0005-0000-0000-000023070000}"/>
    <cellStyle name="Output 2 3 15" xfId="1819" xr:uid="{00000000-0005-0000-0000-000024070000}"/>
    <cellStyle name="Output 2 3 15 2" xfId="1820" xr:uid="{00000000-0005-0000-0000-000025070000}"/>
    <cellStyle name="Output 2 3 16" xfId="1821" xr:uid="{00000000-0005-0000-0000-000026070000}"/>
    <cellStyle name="Output 2 3 16 2" xfId="1822" xr:uid="{00000000-0005-0000-0000-000027070000}"/>
    <cellStyle name="Output 2 3 17" xfId="1823" xr:uid="{00000000-0005-0000-0000-000028070000}"/>
    <cellStyle name="Output 2 3 17 2" xfId="1824" xr:uid="{00000000-0005-0000-0000-000029070000}"/>
    <cellStyle name="Output 2 3 18" xfId="1825" xr:uid="{00000000-0005-0000-0000-00002A070000}"/>
    <cellStyle name="Output 2 3 18 2" xfId="1826" xr:uid="{00000000-0005-0000-0000-00002B070000}"/>
    <cellStyle name="Output 2 3 19" xfId="1827" xr:uid="{00000000-0005-0000-0000-00002C070000}"/>
    <cellStyle name="Output 2 3 19 2" xfId="1828" xr:uid="{00000000-0005-0000-0000-00002D070000}"/>
    <cellStyle name="Output 2 3 2" xfId="1829" xr:uid="{00000000-0005-0000-0000-00002E070000}"/>
    <cellStyle name="Output 2 3 2 10" xfId="1830" xr:uid="{00000000-0005-0000-0000-00002F070000}"/>
    <cellStyle name="Output 2 3 2 10 2" xfId="1831" xr:uid="{00000000-0005-0000-0000-000030070000}"/>
    <cellStyle name="Output 2 3 2 11" xfId="1832" xr:uid="{00000000-0005-0000-0000-000031070000}"/>
    <cellStyle name="Output 2 3 2 11 2" xfId="1833" xr:uid="{00000000-0005-0000-0000-000032070000}"/>
    <cellStyle name="Output 2 3 2 12" xfId="1834" xr:uid="{00000000-0005-0000-0000-000033070000}"/>
    <cellStyle name="Output 2 3 2 12 2" xfId="1835" xr:uid="{00000000-0005-0000-0000-000034070000}"/>
    <cellStyle name="Output 2 3 2 13" xfId="1836" xr:uid="{00000000-0005-0000-0000-000035070000}"/>
    <cellStyle name="Output 2 3 2 13 2" xfId="1837" xr:uid="{00000000-0005-0000-0000-000036070000}"/>
    <cellStyle name="Output 2 3 2 14" xfId="1838" xr:uid="{00000000-0005-0000-0000-000037070000}"/>
    <cellStyle name="Output 2 3 2 14 2" xfId="1839" xr:uid="{00000000-0005-0000-0000-000038070000}"/>
    <cellStyle name="Output 2 3 2 15" xfId="1840" xr:uid="{00000000-0005-0000-0000-000039070000}"/>
    <cellStyle name="Output 2 3 2 15 2" xfId="1841" xr:uid="{00000000-0005-0000-0000-00003A070000}"/>
    <cellStyle name="Output 2 3 2 16" xfId="1842" xr:uid="{00000000-0005-0000-0000-00003B070000}"/>
    <cellStyle name="Output 2 3 2 16 2" xfId="1843" xr:uid="{00000000-0005-0000-0000-00003C070000}"/>
    <cellStyle name="Output 2 3 2 17" xfId="1844" xr:uid="{00000000-0005-0000-0000-00003D070000}"/>
    <cellStyle name="Output 2 3 2 17 2" xfId="1845" xr:uid="{00000000-0005-0000-0000-00003E070000}"/>
    <cellStyle name="Output 2 3 2 18" xfId="1846" xr:uid="{00000000-0005-0000-0000-00003F070000}"/>
    <cellStyle name="Output 2 3 2 18 2" xfId="1847" xr:uid="{00000000-0005-0000-0000-000040070000}"/>
    <cellStyle name="Output 2 3 2 19" xfId="1848" xr:uid="{00000000-0005-0000-0000-000041070000}"/>
    <cellStyle name="Output 2 3 2 19 2" xfId="1849" xr:uid="{00000000-0005-0000-0000-000042070000}"/>
    <cellStyle name="Output 2 3 2 2" xfId="1850" xr:uid="{00000000-0005-0000-0000-000043070000}"/>
    <cellStyle name="Output 2 3 2 2 2" xfId="1851" xr:uid="{00000000-0005-0000-0000-000044070000}"/>
    <cellStyle name="Output 2 3 2 20" xfId="1852" xr:uid="{00000000-0005-0000-0000-000045070000}"/>
    <cellStyle name="Output 2 3 2 20 2" xfId="1853" xr:uid="{00000000-0005-0000-0000-000046070000}"/>
    <cellStyle name="Output 2 3 2 21" xfId="1854" xr:uid="{00000000-0005-0000-0000-000047070000}"/>
    <cellStyle name="Output 2 3 2 21 2" xfId="1855" xr:uid="{00000000-0005-0000-0000-000048070000}"/>
    <cellStyle name="Output 2 3 2 22" xfId="1856" xr:uid="{00000000-0005-0000-0000-000049070000}"/>
    <cellStyle name="Output 2 3 2 22 2" xfId="1857" xr:uid="{00000000-0005-0000-0000-00004A070000}"/>
    <cellStyle name="Output 2 3 2 23" xfId="1858" xr:uid="{00000000-0005-0000-0000-00004B070000}"/>
    <cellStyle name="Output 2 3 2 23 2" xfId="1859" xr:uid="{00000000-0005-0000-0000-00004C070000}"/>
    <cellStyle name="Output 2 3 2 24" xfId="1860" xr:uid="{00000000-0005-0000-0000-00004D070000}"/>
    <cellStyle name="Output 2 3 2 24 2" xfId="1861" xr:uid="{00000000-0005-0000-0000-00004E070000}"/>
    <cellStyle name="Output 2 3 2 25" xfId="1862" xr:uid="{00000000-0005-0000-0000-00004F070000}"/>
    <cellStyle name="Output 2 3 2 25 2" xfId="1863" xr:uid="{00000000-0005-0000-0000-000050070000}"/>
    <cellStyle name="Output 2 3 2 26" xfId="1864" xr:uid="{00000000-0005-0000-0000-000051070000}"/>
    <cellStyle name="Output 2 3 2 27" xfId="1865" xr:uid="{00000000-0005-0000-0000-000052070000}"/>
    <cellStyle name="Output 2 3 2 3" xfId="1866" xr:uid="{00000000-0005-0000-0000-000053070000}"/>
    <cellStyle name="Output 2 3 2 3 2" xfId="1867" xr:uid="{00000000-0005-0000-0000-000054070000}"/>
    <cellStyle name="Output 2 3 2 4" xfId="1868" xr:uid="{00000000-0005-0000-0000-000055070000}"/>
    <cellStyle name="Output 2 3 2 4 2" xfId="1869" xr:uid="{00000000-0005-0000-0000-000056070000}"/>
    <cellStyle name="Output 2 3 2 5" xfId="1870" xr:uid="{00000000-0005-0000-0000-000057070000}"/>
    <cellStyle name="Output 2 3 2 5 2" xfId="1871" xr:uid="{00000000-0005-0000-0000-000058070000}"/>
    <cellStyle name="Output 2 3 2 6" xfId="1872" xr:uid="{00000000-0005-0000-0000-000059070000}"/>
    <cellStyle name="Output 2 3 2 6 2" xfId="1873" xr:uid="{00000000-0005-0000-0000-00005A070000}"/>
    <cellStyle name="Output 2 3 2 7" xfId="1874" xr:uid="{00000000-0005-0000-0000-00005B070000}"/>
    <cellStyle name="Output 2 3 2 7 2" xfId="1875" xr:uid="{00000000-0005-0000-0000-00005C070000}"/>
    <cellStyle name="Output 2 3 2 8" xfId="1876" xr:uid="{00000000-0005-0000-0000-00005D070000}"/>
    <cellStyle name="Output 2 3 2 8 2" xfId="1877" xr:uid="{00000000-0005-0000-0000-00005E070000}"/>
    <cellStyle name="Output 2 3 2 9" xfId="1878" xr:uid="{00000000-0005-0000-0000-00005F070000}"/>
    <cellStyle name="Output 2 3 2 9 2" xfId="1879" xr:uid="{00000000-0005-0000-0000-000060070000}"/>
    <cellStyle name="Output 2 3 20" xfId="1880" xr:uid="{00000000-0005-0000-0000-000061070000}"/>
    <cellStyle name="Output 2 3 20 2" xfId="1881" xr:uid="{00000000-0005-0000-0000-000062070000}"/>
    <cellStyle name="Output 2 3 21" xfId="1882" xr:uid="{00000000-0005-0000-0000-000063070000}"/>
    <cellStyle name="Output 2 3 21 2" xfId="1883" xr:uid="{00000000-0005-0000-0000-000064070000}"/>
    <cellStyle name="Output 2 3 22" xfId="1884" xr:uid="{00000000-0005-0000-0000-000065070000}"/>
    <cellStyle name="Output 2 3 22 2" xfId="1885" xr:uid="{00000000-0005-0000-0000-000066070000}"/>
    <cellStyle name="Output 2 3 23" xfId="1886" xr:uid="{00000000-0005-0000-0000-000067070000}"/>
    <cellStyle name="Output 2 3 23 2" xfId="1887" xr:uid="{00000000-0005-0000-0000-000068070000}"/>
    <cellStyle name="Output 2 3 24" xfId="1888" xr:uid="{00000000-0005-0000-0000-000069070000}"/>
    <cellStyle name="Output 2 3 24 2" xfId="1889" xr:uid="{00000000-0005-0000-0000-00006A070000}"/>
    <cellStyle name="Output 2 3 25" xfId="1890" xr:uid="{00000000-0005-0000-0000-00006B070000}"/>
    <cellStyle name="Output 2 3 25 2" xfId="1891" xr:uid="{00000000-0005-0000-0000-00006C070000}"/>
    <cellStyle name="Output 2 3 26" xfId="1892" xr:uid="{00000000-0005-0000-0000-00006D070000}"/>
    <cellStyle name="Output 2 3 26 2" xfId="1893" xr:uid="{00000000-0005-0000-0000-00006E070000}"/>
    <cellStyle name="Output 2 3 27" xfId="1894" xr:uid="{00000000-0005-0000-0000-00006F070000}"/>
    <cellStyle name="Output 2 3 27 2" xfId="1895" xr:uid="{00000000-0005-0000-0000-000070070000}"/>
    <cellStyle name="Output 2 3 28" xfId="1896" xr:uid="{00000000-0005-0000-0000-000071070000}"/>
    <cellStyle name="Output 2 3 29" xfId="1897" xr:uid="{00000000-0005-0000-0000-000072070000}"/>
    <cellStyle name="Output 2 3 3" xfId="1898" xr:uid="{00000000-0005-0000-0000-000073070000}"/>
    <cellStyle name="Output 2 3 3 2" xfId="1899" xr:uid="{00000000-0005-0000-0000-000074070000}"/>
    <cellStyle name="Output 2 3 30" xfId="1900" xr:uid="{00000000-0005-0000-0000-000075070000}"/>
    <cellStyle name="Output 2 3 4" xfId="1901" xr:uid="{00000000-0005-0000-0000-000076070000}"/>
    <cellStyle name="Output 2 3 4 2" xfId="1902" xr:uid="{00000000-0005-0000-0000-000077070000}"/>
    <cellStyle name="Output 2 3 5" xfId="1903" xr:uid="{00000000-0005-0000-0000-000078070000}"/>
    <cellStyle name="Output 2 3 5 2" xfId="1904" xr:uid="{00000000-0005-0000-0000-000079070000}"/>
    <cellStyle name="Output 2 3 6" xfId="1905" xr:uid="{00000000-0005-0000-0000-00007A070000}"/>
    <cellStyle name="Output 2 3 6 2" xfId="1906" xr:uid="{00000000-0005-0000-0000-00007B070000}"/>
    <cellStyle name="Output 2 3 7" xfId="1907" xr:uid="{00000000-0005-0000-0000-00007C070000}"/>
    <cellStyle name="Output 2 3 7 2" xfId="1908" xr:uid="{00000000-0005-0000-0000-00007D070000}"/>
    <cellStyle name="Output 2 3 8" xfId="1909" xr:uid="{00000000-0005-0000-0000-00007E070000}"/>
    <cellStyle name="Output 2 3 8 2" xfId="1910" xr:uid="{00000000-0005-0000-0000-00007F070000}"/>
    <cellStyle name="Output 2 3 9" xfId="1911" xr:uid="{00000000-0005-0000-0000-000080070000}"/>
    <cellStyle name="Output 2 3 9 2" xfId="1912" xr:uid="{00000000-0005-0000-0000-000081070000}"/>
    <cellStyle name="Output 2 30" xfId="1913" xr:uid="{00000000-0005-0000-0000-000082070000}"/>
    <cellStyle name="Output 2 30 2" xfId="1914" xr:uid="{00000000-0005-0000-0000-000083070000}"/>
    <cellStyle name="Output 2 31" xfId="1915" xr:uid="{00000000-0005-0000-0000-000084070000}"/>
    <cellStyle name="Output 2 31 2" xfId="1916" xr:uid="{00000000-0005-0000-0000-000085070000}"/>
    <cellStyle name="Output 2 32" xfId="1917" xr:uid="{00000000-0005-0000-0000-000086070000}"/>
    <cellStyle name="Output 2 33" xfId="1918" xr:uid="{00000000-0005-0000-0000-000087070000}"/>
    <cellStyle name="Output 2 34" xfId="1919" xr:uid="{00000000-0005-0000-0000-000088070000}"/>
    <cellStyle name="Output 2 4" xfId="1920" xr:uid="{00000000-0005-0000-0000-000089070000}"/>
    <cellStyle name="Output 2 4 10" xfId="1921" xr:uid="{00000000-0005-0000-0000-00008A070000}"/>
    <cellStyle name="Output 2 4 10 2" xfId="1922" xr:uid="{00000000-0005-0000-0000-00008B070000}"/>
    <cellStyle name="Output 2 4 11" xfId="1923" xr:uid="{00000000-0005-0000-0000-00008C070000}"/>
    <cellStyle name="Output 2 4 11 2" xfId="1924" xr:uid="{00000000-0005-0000-0000-00008D070000}"/>
    <cellStyle name="Output 2 4 12" xfId="1925" xr:uid="{00000000-0005-0000-0000-00008E070000}"/>
    <cellStyle name="Output 2 4 12 2" xfId="1926" xr:uid="{00000000-0005-0000-0000-00008F070000}"/>
    <cellStyle name="Output 2 4 13" xfId="1927" xr:uid="{00000000-0005-0000-0000-000090070000}"/>
    <cellStyle name="Output 2 4 13 2" xfId="1928" xr:uid="{00000000-0005-0000-0000-000091070000}"/>
    <cellStyle name="Output 2 4 14" xfId="1929" xr:uid="{00000000-0005-0000-0000-000092070000}"/>
    <cellStyle name="Output 2 4 14 2" xfId="1930" xr:uid="{00000000-0005-0000-0000-000093070000}"/>
    <cellStyle name="Output 2 4 15" xfId="1931" xr:uid="{00000000-0005-0000-0000-000094070000}"/>
    <cellStyle name="Output 2 4 15 2" xfId="1932" xr:uid="{00000000-0005-0000-0000-000095070000}"/>
    <cellStyle name="Output 2 4 16" xfId="1933" xr:uid="{00000000-0005-0000-0000-000096070000}"/>
    <cellStyle name="Output 2 4 16 2" xfId="1934" xr:uid="{00000000-0005-0000-0000-000097070000}"/>
    <cellStyle name="Output 2 4 17" xfId="1935" xr:uid="{00000000-0005-0000-0000-000098070000}"/>
    <cellStyle name="Output 2 4 17 2" xfId="1936" xr:uid="{00000000-0005-0000-0000-000099070000}"/>
    <cellStyle name="Output 2 4 18" xfId="1937" xr:uid="{00000000-0005-0000-0000-00009A070000}"/>
    <cellStyle name="Output 2 4 18 2" xfId="1938" xr:uid="{00000000-0005-0000-0000-00009B070000}"/>
    <cellStyle name="Output 2 4 19" xfId="1939" xr:uid="{00000000-0005-0000-0000-00009C070000}"/>
    <cellStyle name="Output 2 4 19 2" xfId="1940" xr:uid="{00000000-0005-0000-0000-00009D070000}"/>
    <cellStyle name="Output 2 4 2" xfId="1941" xr:uid="{00000000-0005-0000-0000-00009E070000}"/>
    <cellStyle name="Output 2 4 2 10" xfId="1942" xr:uid="{00000000-0005-0000-0000-00009F070000}"/>
    <cellStyle name="Output 2 4 2 10 2" xfId="1943" xr:uid="{00000000-0005-0000-0000-0000A0070000}"/>
    <cellStyle name="Output 2 4 2 11" xfId="1944" xr:uid="{00000000-0005-0000-0000-0000A1070000}"/>
    <cellStyle name="Output 2 4 2 11 2" xfId="1945" xr:uid="{00000000-0005-0000-0000-0000A2070000}"/>
    <cellStyle name="Output 2 4 2 12" xfId="1946" xr:uid="{00000000-0005-0000-0000-0000A3070000}"/>
    <cellStyle name="Output 2 4 2 12 2" xfId="1947" xr:uid="{00000000-0005-0000-0000-0000A4070000}"/>
    <cellStyle name="Output 2 4 2 13" xfId="1948" xr:uid="{00000000-0005-0000-0000-0000A5070000}"/>
    <cellStyle name="Output 2 4 2 13 2" xfId="1949" xr:uid="{00000000-0005-0000-0000-0000A6070000}"/>
    <cellStyle name="Output 2 4 2 14" xfId="1950" xr:uid="{00000000-0005-0000-0000-0000A7070000}"/>
    <cellStyle name="Output 2 4 2 14 2" xfId="1951" xr:uid="{00000000-0005-0000-0000-0000A8070000}"/>
    <cellStyle name="Output 2 4 2 15" xfId="1952" xr:uid="{00000000-0005-0000-0000-0000A9070000}"/>
    <cellStyle name="Output 2 4 2 15 2" xfId="1953" xr:uid="{00000000-0005-0000-0000-0000AA070000}"/>
    <cellStyle name="Output 2 4 2 16" xfId="1954" xr:uid="{00000000-0005-0000-0000-0000AB070000}"/>
    <cellStyle name="Output 2 4 2 16 2" xfId="1955" xr:uid="{00000000-0005-0000-0000-0000AC070000}"/>
    <cellStyle name="Output 2 4 2 17" xfId="1956" xr:uid="{00000000-0005-0000-0000-0000AD070000}"/>
    <cellStyle name="Output 2 4 2 17 2" xfId="1957" xr:uid="{00000000-0005-0000-0000-0000AE070000}"/>
    <cellStyle name="Output 2 4 2 18" xfId="1958" xr:uid="{00000000-0005-0000-0000-0000AF070000}"/>
    <cellStyle name="Output 2 4 2 18 2" xfId="1959" xr:uid="{00000000-0005-0000-0000-0000B0070000}"/>
    <cellStyle name="Output 2 4 2 19" xfId="1960" xr:uid="{00000000-0005-0000-0000-0000B1070000}"/>
    <cellStyle name="Output 2 4 2 19 2" xfId="1961" xr:uid="{00000000-0005-0000-0000-0000B2070000}"/>
    <cellStyle name="Output 2 4 2 2" xfId="1962" xr:uid="{00000000-0005-0000-0000-0000B3070000}"/>
    <cellStyle name="Output 2 4 2 2 2" xfId="1963" xr:uid="{00000000-0005-0000-0000-0000B4070000}"/>
    <cellStyle name="Output 2 4 2 20" xfId="1964" xr:uid="{00000000-0005-0000-0000-0000B5070000}"/>
    <cellStyle name="Output 2 4 2 20 2" xfId="1965" xr:uid="{00000000-0005-0000-0000-0000B6070000}"/>
    <cellStyle name="Output 2 4 2 21" xfId="1966" xr:uid="{00000000-0005-0000-0000-0000B7070000}"/>
    <cellStyle name="Output 2 4 2 21 2" xfId="1967" xr:uid="{00000000-0005-0000-0000-0000B8070000}"/>
    <cellStyle name="Output 2 4 2 22" xfId="1968" xr:uid="{00000000-0005-0000-0000-0000B9070000}"/>
    <cellStyle name="Output 2 4 2 22 2" xfId="1969" xr:uid="{00000000-0005-0000-0000-0000BA070000}"/>
    <cellStyle name="Output 2 4 2 23" xfId="1970" xr:uid="{00000000-0005-0000-0000-0000BB070000}"/>
    <cellStyle name="Output 2 4 2 23 2" xfId="1971" xr:uid="{00000000-0005-0000-0000-0000BC070000}"/>
    <cellStyle name="Output 2 4 2 24" xfId="1972" xr:uid="{00000000-0005-0000-0000-0000BD070000}"/>
    <cellStyle name="Output 2 4 2 24 2" xfId="1973" xr:uid="{00000000-0005-0000-0000-0000BE070000}"/>
    <cellStyle name="Output 2 4 2 25" xfId="1974" xr:uid="{00000000-0005-0000-0000-0000BF070000}"/>
    <cellStyle name="Output 2 4 2 25 2" xfId="1975" xr:uid="{00000000-0005-0000-0000-0000C0070000}"/>
    <cellStyle name="Output 2 4 2 26" xfId="1976" xr:uid="{00000000-0005-0000-0000-0000C1070000}"/>
    <cellStyle name="Output 2 4 2 27" xfId="1977" xr:uid="{00000000-0005-0000-0000-0000C2070000}"/>
    <cellStyle name="Output 2 4 2 3" xfId="1978" xr:uid="{00000000-0005-0000-0000-0000C3070000}"/>
    <cellStyle name="Output 2 4 2 3 2" xfId="1979" xr:uid="{00000000-0005-0000-0000-0000C4070000}"/>
    <cellStyle name="Output 2 4 2 4" xfId="1980" xr:uid="{00000000-0005-0000-0000-0000C5070000}"/>
    <cellStyle name="Output 2 4 2 4 2" xfId="1981" xr:uid="{00000000-0005-0000-0000-0000C6070000}"/>
    <cellStyle name="Output 2 4 2 5" xfId="1982" xr:uid="{00000000-0005-0000-0000-0000C7070000}"/>
    <cellStyle name="Output 2 4 2 5 2" xfId="1983" xr:uid="{00000000-0005-0000-0000-0000C8070000}"/>
    <cellStyle name="Output 2 4 2 6" xfId="1984" xr:uid="{00000000-0005-0000-0000-0000C9070000}"/>
    <cellStyle name="Output 2 4 2 6 2" xfId="1985" xr:uid="{00000000-0005-0000-0000-0000CA070000}"/>
    <cellStyle name="Output 2 4 2 7" xfId="1986" xr:uid="{00000000-0005-0000-0000-0000CB070000}"/>
    <cellStyle name="Output 2 4 2 7 2" xfId="1987" xr:uid="{00000000-0005-0000-0000-0000CC070000}"/>
    <cellStyle name="Output 2 4 2 8" xfId="1988" xr:uid="{00000000-0005-0000-0000-0000CD070000}"/>
    <cellStyle name="Output 2 4 2 8 2" xfId="1989" xr:uid="{00000000-0005-0000-0000-0000CE070000}"/>
    <cellStyle name="Output 2 4 2 9" xfId="1990" xr:uid="{00000000-0005-0000-0000-0000CF070000}"/>
    <cellStyle name="Output 2 4 2 9 2" xfId="1991" xr:uid="{00000000-0005-0000-0000-0000D0070000}"/>
    <cellStyle name="Output 2 4 20" xfId="1992" xr:uid="{00000000-0005-0000-0000-0000D1070000}"/>
    <cellStyle name="Output 2 4 20 2" xfId="1993" xr:uid="{00000000-0005-0000-0000-0000D2070000}"/>
    <cellStyle name="Output 2 4 21" xfId="1994" xr:uid="{00000000-0005-0000-0000-0000D3070000}"/>
    <cellStyle name="Output 2 4 21 2" xfId="1995" xr:uid="{00000000-0005-0000-0000-0000D4070000}"/>
    <cellStyle name="Output 2 4 22" xfId="1996" xr:uid="{00000000-0005-0000-0000-0000D5070000}"/>
    <cellStyle name="Output 2 4 22 2" xfId="1997" xr:uid="{00000000-0005-0000-0000-0000D6070000}"/>
    <cellStyle name="Output 2 4 23" xfId="1998" xr:uid="{00000000-0005-0000-0000-0000D7070000}"/>
    <cellStyle name="Output 2 4 23 2" xfId="1999" xr:uid="{00000000-0005-0000-0000-0000D8070000}"/>
    <cellStyle name="Output 2 4 24" xfId="2000" xr:uid="{00000000-0005-0000-0000-0000D9070000}"/>
    <cellStyle name="Output 2 4 24 2" xfId="2001" xr:uid="{00000000-0005-0000-0000-0000DA070000}"/>
    <cellStyle name="Output 2 4 25" xfId="2002" xr:uid="{00000000-0005-0000-0000-0000DB070000}"/>
    <cellStyle name="Output 2 4 25 2" xfId="2003" xr:uid="{00000000-0005-0000-0000-0000DC070000}"/>
    <cellStyle name="Output 2 4 26" xfId="2004" xr:uid="{00000000-0005-0000-0000-0000DD070000}"/>
    <cellStyle name="Output 2 4 26 2" xfId="2005" xr:uid="{00000000-0005-0000-0000-0000DE070000}"/>
    <cellStyle name="Output 2 4 27" xfId="2006" xr:uid="{00000000-0005-0000-0000-0000DF070000}"/>
    <cellStyle name="Output 2 4 27 2" xfId="2007" xr:uid="{00000000-0005-0000-0000-0000E0070000}"/>
    <cellStyle name="Output 2 4 28" xfId="2008" xr:uid="{00000000-0005-0000-0000-0000E1070000}"/>
    <cellStyle name="Output 2 4 29" xfId="2009" xr:uid="{00000000-0005-0000-0000-0000E2070000}"/>
    <cellStyle name="Output 2 4 3" xfId="2010" xr:uid="{00000000-0005-0000-0000-0000E3070000}"/>
    <cellStyle name="Output 2 4 3 2" xfId="2011" xr:uid="{00000000-0005-0000-0000-0000E4070000}"/>
    <cellStyle name="Output 2 4 30" xfId="2012" xr:uid="{00000000-0005-0000-0000-0000E5070000}"/>
    <cellStyle name="Output 2 4 4" xfId="2013" xr:uid="{00000000-0005-0000-0000-0000E6070000}"/>
    <cellStyle name="Output 2 4 4 2" xfId="2014" xr:uid="{00000000-0005-0000-0000-0000E7070000}"/>
    <cellStyle name="Output 2 4 5" xfId="2015" xr:uid="{00000000-0005-0000-0000-0000E8070000}"/>
    <cellStyle name="Output 2 4 5 2" xfId="2016" xr:uid="{00000000-0005-0000-0000-0000E9070000}"/>
    <cellStyle name="Output 2 4 6" xfId="2017" xr:uid="{00000000-0005-0000-0000-0000EA070000}"/>
    <cellStyle name="Output 2 4 6 2" xfId="2018" xr:uid="{00000000-0005-0000-0000-0000EB070000}"/>
    <cellStyle name="Output 2 4 7" xfId="2019" xr:uid="{00000000-0005-0000-0000-0000EC070000}"/>
    <cellStyle name="Output 2 4 7 2" xfId="2020" xr:uid="{00000000-0005-0000-0000-0000ED070000}"/>
    <cellStyle name="Output 2 4 8" xfId="2021" xr:uid="{00000000-0005-0000-0000-0000EE070000}"/>
    <cellStyle name="Output 2 4 8 2" xfId="2022" xr:uid="{00000000-0005-0000-0000-0000EF070000}"/>
    <cellStyle name="Output 2 4 9" xfId="2023" xr:uid="{00000000-0005-0000-0000-0000F0070000}"/>
    <cellStyle name="Output 2 4 9 2" xfId="2024" xr:uid="{00000000-0005-0000-0000-0000F1070000}"/>
    <cellStyle name="Output 2 5" xfId="2025" xr:uid="{00000000-0005-0000-0000-0000F2070000}"/>
    <cellStyle name="Output 2 5 10" xfId="2026" xr:uid="{00000000-0005-0000-0000-0000F3070000}"/>
    <cellStyle name="Output 2 5 10 2" xfId="2027" xr:uid="{00000000-0005-0000-0000-0000F4070000}"/>
    <cellStyle name="Output 2 5 11" xfId="2028" xr:uid="{00000000-0005-0000-0000-0000F5070000}"/>
    <cellStyle name="Output 2 5 11 2" xfId="2029" xr:uid="{00000000-0005-0000-0000-0000F6070000}"/>
    <cellStyle name="Output 2 5 12" xfId="2030" xr:uid="{00000000-0005-0000-0000-0000F7070000}"/>
    <cellStyle name="Output 2 5 12 2" xfId="2031" xr:uid="{00000000-0005-0000-0000-0000F8070000}"/>
    <cellStyle name="Output 2 5 13" xfId="2032" xr:uid="{00000000-0005-0000-0000-0000F9070000}"/>
    <cellStyle name="Output 2 5 13 2" xfId="2033" xr:uid="{00000000-0005-0000-0000-0000FA070000}"/>
    <cellStyle name="Output 2 5 14" xfId="2034" xr:uid="{00000000-0005-0000-0000-0000FB070000}"/>
    <cellStyle name="Output 2 5 14 2" xfId="2035" xr:uid="{00000000-0005-0000-0000-0000FC070000}"/>
    <cellStyle name="Output 2 5 15" xfId="2036" xr:uid="{00000000-0005-0000-0000-0000FD070000}"/>
    <cellStyle name="Output 2 5 15 2" xfId="2037" xr:uid="{00000000-0005-0000-0000-0000FE070000}"/>
    <cellStyle name="Output 2 5 16" xfId="2038" xr:uid="{00000000-0005-0000-0000-0000FF070000}"/>
    <cellStyle name="Output 2 5 16 2" xfId="2039" xr:uid="{00000000-0005-0000-0000-000000080000}"/>
    <cellStyle name="Output 2 5 17" xfId="2040" xr:uid="{00000000-0005-0000-0000-000001080000}"/>
    <cellStyle name="Output 2 5 17 2" xfId="2041" xr:uid="{00000000-0005-0000-0000-000002080000}"/>
    <cellStyle name="Output 2 5 18" xfId="2042" xr:uid="{00000000-0005-0000-0000-000003080000}"/>
    <cellStyle name="Output 2 5 18 2" xfId="2043" xr:uid="{00000000-0005-0000-0000-000004080000}"/>
    <cellStyle name="Output 2 5 19" xfId="2044" xr:uid="{00000000-0005-0000-0000-000005080000}"/>
    <cellStyle name="Output 2 5 19 2" xfId="2045" xr:uid="{00000000-0005-0000-0000-000006080000}"/>
    <cellStyle name="Output 2 5 2" xfId="2046" xr:uid="{00000000-0005-0000-0000-000007080000}"/>
    <cellStyle name="Output 2 5 2 10" xfId="2047" xr:uid="{00000000-0005-0000-0000-000008080000}"/>
    <cellStyle name="Output 2 5 2 10 2" xfId="2048" xr:uid="{00000000-0005-0000-0000-000009080000}"/>
    <cellStyle name="Output 2 5 2 11" xfId="2049" xr:uid="{00000000-0005-0000-0000-00000A080000}"/>
    <cellStyle name="Output 2 5 2 11 2" xfId="2050" xr:uid="{00000000-0005-0000-0000-00000B080000}"/>
    <cellStyle name="Output 2 5 2 12" xfId="2051" xr:uid="{00000000-0005-0000-0000-00000C080000}"/>
    <cellStyle name="Output 2 5 2 12 2" xfId="2052" xr:uid="{00000000-0005-0000-0000-00000D080000}"/>
    <cellStyle name="Output 2 5 2 13" xfId="2053" xr:uid="{00000000-0005-0000-0000-00000E080000}"/>
    <cellStyle name="Output 2 5 2 13 2" xfId="2054" xr:uid="{00000000-0005-0000-0000-00000F080000}"/>
    <cellStyle name="Output 2 5 2 14" xfId="2055" xr:uid="{00000000-0005-0000-0000-000010080000}"/>
    <cellStyle name="Output 2 5 2 14 2" xfId="2056" xr:uid="{00000000-0005-0000-0000-000011080000}"/>
    <cellStyle name="Output 2 5 2 15" xfId="2057" xr:uid="{00000000-0005-0000-0000-000012080000}"/>
    <cellStyle name="Output 2 5 2 15 2" xfId="2058" xr:uid="{00000000-0005-0000-0000-000013080000}"/>
    <cellStyle name="Output 2 5 2 16" xfId="2059" xr:uid="{00000000-0005-0000-0000-000014080000}"/>
    <cellStyle name="Output 2 5 2 16 2" xfId="2060" xr:uid="{00000000-0005-0000-0000-000015080000}"/>
    <cellStyle name="Output 2 5 2 17" xfId="2061" xr:uid="{00000000-0005-0000-0000-000016080000}"/>
    <cellStyle name="Output 2 5 2 17 2" xfId="2062" xr:uid="{00000000-0005-0000-0000-000017080000}"/>
    <cellStyle name="Output 2 5 2 18" xfId="2063" xr:uid="{00000000-0005-0000-0000-000018080000}"/>
    <cellStyle name="Output 2 5 2 18 2" xfId="2064" xr:uid="{00000000-0005-0000-0000-000019080000}"/>
    <cellStyle name="Output 2 5 2 19" xfId="2065" xr:uid="{00000000-0005-0000-0000-00001A080000}"/>
    <cellStyle name="Output 2 5 2 19 2" xfId="2066" xr:uid="{00000000-0005-0000-0000-00001B080000}"/>
    <cellStyle name="Output 2 5 2 2" xfId="2067" xr:uid="{00000000-0005-0000-0000-00001C080000}"/>
    <cellStyle name="Output 2 5 2 2 2" xfId="2068" xr:uid="{00000000-0005-0000-0000-00001D080000}"/>
    <cellStyle name="Output 2 5 2 20" xfId="2069" xr:uid="{00000000-0005-0000-0000-00001E080000}"/>
    <cellStyle name="Output 2 5 2 20 2" xfId="2070" xr:uid="{00000000-0005-0000-0000-00001F080000}"/>
    <cellStyle name="Output 2 5 2 21" xfId="2071" xr:uid="{00000000-0005-0000-0000-000020080000}"/>
    <cellStyle name="Output 2 5 2 21 2" xfId="2072" xr:uid="{00000000-0005-0000-0000-000021080000}"/>
    <cellStyle name="Output 2 5 2 22" xfId="2073" xr:uid="{00000000-0005-0000-0000-000022080000}"/>
    <cellStyle name="Output 2 5 2 22 2" xfId="2074" xr:uid="{00000000-0005-0000-0000-000023080000}"/>
    <cellStyle name="Output 2 5 2 23" xfId="2075" xr:uid="{00000000-0005-0000-0000-000024080000}"/>
    <cellStyle name="Output 2 5 2 23 2" xfId="2076" xr:uid="{00000000-0005-0000-0000-000025080000}"/>
    <cellStyle name="Output 2 5 2 24" xfId="2077" xr:uid="{00000000-0005-0000-0000-000026080000}"/>
    <cellStyle name="Output 2 5 2 24 2" xfId="2078" xr:uid="{00000000-0005-0000-0000-000027080000}"/>
    <cellStyle name="Output 2 5 2 25" xfId="2079" xr:uid="{00000000-0005-0000-0000-000028080000}"/>
    <cellStyle name="Output 2 5 2 25 2" xfId="2080" xr:uid="{00000000-0005-0000-0000-000029080000}"/>
    <cellStyle name="Output 2 5 2 26" xfId="2081" xr:uid="{00000000-0005-0000-0000-00002A080000}"/>
    <cellStyle name="Output 2 5 2 27" xfId="2082" xr:uid="{00000000-0005-0000-0000-00002B080000}"/>
    <cellStyle name="Output 2 5 2 3" xfId="2083" xr:uid="{00000000-0005-0000-0000-00002C080000}"/>
    <cellStyle name="Output 2 5 2 3 2" xfId="2084" xr:uid="{00000000-0005-0000-0000-00002D080000}"/>
    <cellStyle name="Output 2 5 2 4" xfId="2085" xr:uid="{00000000-0005-0000-0000-00002E080000}"/>
    <cellStyle name="Output 2 5 2 4 2" xfId="2086" xr:uid="{00000000-0005-0000-0000-00002F080000}"/>
    <cellStyle name="Output 2 5 2 5" xfId="2087" xr:uid="{00000000-0005-0000-0000-000030080000}"/>
    <cellStyle name="Output 2 5 2 5 2" xfId="2088" xr:uid="{00000000-0005-0000-0000-000031080000}"/>
    <cellStyle name="Output 2 5 2 6" xfId="2089" xr:uid="{00000000-0005-0000-0000-000032080000}"/>
    <cellStyle name="Output 2 5 2 6 2" xfId="2090" xr:uid="{00000000-0005-0000-0000-000033080000}"/>
    <cellStyle name="Output 2 5 2 7" xfId="2091" xr:uid="{00000000-0005-0000-0000-000034080000}"/>
    <cellStyle name="Output 2 5 2 7 2" xfId="2092" xr:uid="{00000000-0005-0000-0000-000035080000}"/>
    <cellStyle name="Output 2 5 2 8" xfId="2093" xr:uid="{00000000-0005-0000-0000-000036080000}"/>
    <cellStyle name="Output 2 5 2 8 2" xfId="2094" xr:uid="{00000000-0005-0000-0000-000037080000}"/>
    <cellStyle name="Output 2 5 2 9" xfId="2095" xr:uid="{00000000-0005-0000-0000-000038080000}"/>
    <cellStyle name="Output 2 5 2 9 2" xfId="2096" xr:uid="{00000000-0005-0000-0000-000039080000}"/>
    <cellStyle name="Output 2 5 20" xfId="2097" xr:uid="{00000000-0005-0000-0000-00003A080000}"/>
    <cellStyle name="Output 2 5 20 2" xfId="2098" xr:uid="{00000000-0005-0000-0000-00003B080000}"/>
    <cellStyle name="Output 2 5 21" xfId="2099" xr:uid="{00000000-0005-0000-0000-00003C080000}"/>
    <cellStyle name="Output 2 5 21 2" xfId="2100" xr:uid="{00000000-0005-0000-0000-00003D080000}"/>
    <cellStyle name="Output 2 5 22" xfId="2101" xr:uid="{00000000-0005-0000-0000-00003E080000}"/>
    <cellStyle name="Output 2 5 22 2" xfId="2102" xr:uid="{00000000-0005-0000-0000-00003F080000}"/>
    <cellStyle name="Output 2 5 23" xfId="2103" xr:uid="{00000000-0005-0000-0000-000040080000}"/>
    <cellStyle name="Output 2 5 23 2" xfId="2104" xr:uid="{00000000-0005-0000-0000-000041080000}"/>
    <cellStyle name="Output 2 5 24" xfId="2105" xr:uid="{00000000-0005-0000-0000-000042080000}"/>
    <cellStyle name="Output 2 5 24 2" xfId="2106" xr:uid="{00000000-0005-0000-0000-000043080000}"/>
    <cellStyle name="Output 2 5 25" xfId="2107" xr:uid="{00000000-0005-0000-0000-000044080000}"/>
    <cellStyle name="Output 2 5 25 2" xfId="2108" xr:uid="{00000000-0005-0000-0000-000045080000}"/>
    <cellStyle name="Output 2 5 26" xfId="2109" xr:uid="{00000000-0005-0000-0000-000046080000}"/>
    <cellStyle name="Output 2 5 26 2" xfId="2110" xr:uid="{00000000-0005-0000-0000-000047080000}"/>
    <cellStyle name="Output 2 5 27" xfId="2111" xr:uid="{00000000-0005-0000-0000-000048080000}"/>
    <cellStyle name="Output 2 5 27 2" xfId="2112" xr:uid="{00000000-0005-0000-0000-000049080000}"/>
    <cellStyle name="Output 2 5 28" xfId="2113" xr:uid="{00000000-0005-0000-0000-00004A080000}"/>
    <cellStyle name="Output 2 5 29" xfId="2114" xr:uid="{00000000-0005-0000-0000-00004B080000}"/>
    <cellStyle name="Output 2 5 3" xfId="2115" xr:uid="{00000000-0005-0000-0000-00004C080000}"/>
    <cellStyle name="Output 2 5 3 2" xfId="2116" xr:uid="{00000000-0005-0000-0000-00004D080000}"/>
    <cellStyle name="Output 2 5 30" xfId="2117" xr:uid="{00000000-0005-0000-0000-00004E080000}"/>
    <cellStyle name="Output 2 5 4" xfId="2118" xr:uid="{00000000-0005-0000-0000-00004F080000}"/>
    <cellStyle name="Output 2 5 4 2" xfId="2119" xr:uid="{00000000-0005-0000-0000-000050080000}"/>
    <cellStyle name="Output 2 5 5" xfId="2120" xr:uid="{00000000-0005-0000-0000-000051080000}"/>
    <cellStyle name="Output 2 5 5 2" xfId="2121" xr:uid="{00000000-0005-0000-0000-000052080000}"/>
    <cellStyle name="Output 2 5 6" xfId="2122" xr:uid="{00000000-0005-0000-0000-000053080000}"/>
    <cellStyle name="Output 2 5 6 2" xfId="2123" xr:uid="{00000000-0005-0000-0000-000054080000}"/>
    <cellStyle name="Output 2 5 7" xfId="2124" xr:uid="{00000000-0005-0000-0000-000055080000}"/>
    <cellStyle name="Output 2 5 7 2" xfId="2125" xr:uid="{00000000-0005-0000-0000-000056080000}"/>
    <cellStyle name="Output 2 5 8" xfId="2126" xr:uid="{00000000-0005-0000-0000-000057080000}"/>
    <cellStyle name="Output 2 5 8 2" xfId="2127" xr:uid="{00000000-0005-0000-0000-000058080000}"/>
    <cellStyle name="Output 2 5 9" xfId="2128" xr:uid="{00000000-0005-0000-0000-000059080000}"/>
    <cellStyle name="Output 2 5 9 2" xfId="2129" xr:uid="{00000000-0005-0000-0000-00005A080000}"/>
    <cellStyle name="Output 2 6" xfId="2130" xr:uid="{00000000-0005-0000-0000-00005B080000}"/>
    <cellStyle name="Output 2 6 10" xfId="2131" xr:uid="{00000000-0005-0000-0000-00005C080000}"/>
    <cellStyle name="Output 2 6 10 2" xfId="2132" xr:uid="{00000000-0005-0000-0000-00005D080000}"/>
    <cellStyle name="Output 2 6 11" xfId="2133" xr:uid="{00000000-0005-0000-0000-00005E080000}"/>
    <cellStyle name="Output 2 6 11 2" xfId="2134" xr:uid="{00000000-0005-0000-0000-00005F080000}"/>
    <cellStyle name="Output 2 6 12" xfId="2135" xr:uid="{00000000-0005-0000-0000-000060080000}"/>
    <cellStyle name="Output 2 6 12 2" xfId="2136" xr:uid="{00000000-0005-0000-0000-000061080000}"/>
    <cellStyle name="Output 2 6 13" xfId="2137" xr:uid="{00000000-0005-0000-0000-000062080000}"/>
    <cellStyle name="Output 2 6 13 2" xfId="2138" xr:uid="{00000000-0005-0000-0000-000063080000}"/>
    <cellStyle name="Output 2 6 14" xfId="2139" xr:uid="{00000000-0005-0000-0000-000064080000}"/>
    <cellStyle name="Output 2 6 14 2" xfId="2140" xr:uid="{00000000-0005-0000-0000-000065080000}"/>
    <cellStyle name="Output 2 6 15" xfId="2141" xr:uid="{00000000-0005-0000-0000-000066080000}"/>
    <cellStyle name="Output 2 6 15 2" xfId="2142" xr:uid="{00000000-0005-0000-0000-000067080000}"/>
    <cellStyle name="Output 2 6 16" xfId="2143" xr:uid="{00000000-0005-0000-0000-000068080000}"/>
    <cellStyle name="Output 2 6 16 2" xfId="2144" xr:uid="{00000000-0005-0000-0000-000069080000}"/>
    <cellStyle name="Output 2 6 17" xfId="2145" xr:uid="{00000000-0005-0000-0000-00006A080000}"/>
    <cellStyle name="Output 2 6 17 2" xfId="2146" xr:uid="{00000000-0005-0000-0000-00006B080000}"/>
    <cellStyle name="Output 2 6 18" xfId="2147" xr:uid="{00000000-0005-0000-0000-00006C080000}"/>
    <cellStyle name="Output 2 6 18 2" xfId="2148" xr:uid="{00000000-0005-0000-0000-00006D080000}"/>
    <cellStyle name="Output 2 6 19" xfId="2149" xr:uid="{00000000-0005-0000-0000-00006E080000}"/>
    <cellStyle name="Output 2 6 19 2" xfId="2150" xr:uid="{00000000-0005-0000-0000-00006F080000}"/>
    <cellStyle name="Output 2 6 2" xfId="2151" xr:uid="{00000000-0005-0000-0000-000070080000}"/>
    <cellStyle name="Output 2 6 2 2" xfId="2152" xr:uid="{00000000-0005-0000-0000-000071080000}"/>
    <cellStyle name="Output 2 6 20" xfId="2153" xr:uid="{00000000-0005-0000-0000-000072080000}"/>
    <cellStyle name="Output 2 6 20 2" xfId="2154" xr:uid="{00000000-0005-0000-0000-000073080000}"/>
    <cellStyle name="Output 2 6 21" xfId="2155" xr:uid="{00000000-0005-0000-0000-000074080000}"/>
    <cellStyle name="Output 2 6 21 2" xfId="2156" xr:uid="{00000000-0005-0000-0000-000075080000}"/>
    <cellStyle name="Output 2 6 22" xfId="2157" xr:uid="{00000000-0005-0000-0000-000076080000}"/>
    <cellStyle name="Output 2 6 22 2" xfId="2158" xr:uid="{00000000-0005-0000-0000-000077080000}"/>
    <cellStyle name="Output 2 6 23" xfId="2159" xr:uid="{00000000-0005-0000-0000-000078080000}"/>
    <cellStyle name="Output 2 6 23 2" xfId="2160" xr:uid="{00000000-0005-0000-0000-000079080000}"/>
    <cellStyle name="Output 2 6 24" xfId="2161" xr:uid="{00000000-0005-0000-0000-00007A080000}"/>
    <cellStyle name="Output 2 6 24 2" xfId="2162" xr:uid="{00000000-0005-0000-0000-00007B080000}"/>
    <cellStyle name="Output 2 6 25" xfId="2163" xr:uid="{00000000-0005-0000-0000-00007C080000}"/>
    <cellStyle name="Output 2 6 25 2" xfId="2164" xr:uid="{00000000-0005-0000-0000-00007D080000}"/>
    <cellStyle name="Output 2 6 26" xfId="2165" xr:uid="{00000000-0005-0000-0000-00007E080000}"/>
    <cellStyle name="Output 2 6 27" xfId="2166" xr:uid="{00000000-0005-0000-0000-00007F080000}"/>
    <cellStyle name="Output 2 6 3" xfId="2167" xr:uid="{00000000-0005-0000-0000-000080080000}"/>
    <cellStyle name="Output 2 6 3 2" xfId="2168" xr:uid="{00000000-0005-0000-0000-000081080000}"/>
    <cellStyle name="Output 2 6 4" xfId="2169" xr:uid="{00000000-0005-0000-0000-000082080000}"/>
    <cellStyle name="Output 2 6 4 2" xfId="2170" xr:uid="{00000000-0005-0000-0000-000083080000}"/>
    <cellStyle name="Output 2 6 5" xfId="2171" xr:uid="{00000000-0005-0000-0000-000084080000}"/>
    <cellStyle name="Output 2 6 5 2" xfId="2172" xr:uid="{00000000-0005-0000-0000-000085080000}"/>
    <cellStyle name="Output 2 6 6" xfId="2173" xr:uid="{00000000-0005-0000-0000-000086080000}"/>
    <cellStyle name="Output 2 6 6 2" xfId="2174" xr:uid="{00000000-0005-0000-0000-000087080000}"/>
    <cellStyle name="Output 2 6 7" xfId="2175" xr:uid="{00000000-0005-0000-0000-000088080000}"/>
    <cellStyle name="Output 2 6 7 2" xfId="2176" xr:uid="{00000000-0005-0000-0000-000089080000}"/>
    <cellStyle name="Output 2 6 8" xfId="2177" xr:uid="{00000000-0005-0000-0000-00008A080000}"/>
    <cellStyle name="Output 2 6 8 2" xfId="2178" xr:uid="{00000000-0005-0000-0000-00008B080000}"/>
    <cellStyle name="Output 2 6 9" xfId="2179" xr:uid="{00000000-0005-0000-0000-00008C080000}"/>
    <cellStyle name="Output 2 6 9 2" xfId="2180" xr:uid="{00000000-0005-0000-0000-00008D080000}"/>
    <cellStyle name="Output 2 7" xfId="2181" xr:uid="{00000000-0005-0000-0000-00008E080000}"/>
    <cellStyle name="Output 2 7 2" xfId="2182" xr:uid="{00000000-0005-0000-0000-00008F080000}"/>
    <cellStyle name="Output 2 8" xfId="2183" xr:uid="{00000000-0005-0000-0000-000090080000}"/>
    <cellStyle name="Output 2 8 2" xfId="2184" xr:uid="{00000000-0005-0000-0000-000091080000}"/>
    <cellStyle name="Output 2 9" xfId="2185" xr:uid="{00000000-0005-0000-0000-000092080000}"/>
    <cellStyle name="Output 2 9 2" xfId="2186" xr:uid="{00000000-0005-0000-0000-000093080000}"/>
    <cellStyle name="Title 2" xfId="2187" xr:uid="{00000000-0005-0000-0000-000094080000}"/>
    <cellStyle name="Total 2" xfId="2188" xr:uid="{00000000-0005-0000-0000-000095080000}"/>
    <cellStyle name="Total 2 10" xfId="2189" xr:uid="{00000000-0005-0000-0000-000096080000}"/>
    <cellStyle name="Total 2 10 2" xfId="2190" xr:uid="{00000000-0005-0000-0000-000097080000}"/>
    <cellStyle name="Total 2 11" xfId="2191" xr:uid="{00000000-0005-0000-0000-000098080000}"/>
    <cellStyle name="Total 2 11 2" xfId="2192" xr:uid="{00000000-0005-0000-0000-000099080000}"/>
    <cellStyle name="Total 2 12" xfId="2193" xr:uid="{00000000-0005-0000-0000-00009A080000}"/>
    <cellStyle name="Total 2 12 2" xfId="2194" xr:uid="{00000000-0005-0000-0000-00009B080000}"/>
    <cellStyle name="Total 2 13" xfId="2195" xr:uid="{00000000-0005-0000-0000-00009C080000}"/>
    <cellStyle name="Total 2 13 2" xfId="2196" xr:uid="{00000000-0005-0000-0000-00009D080000}"/>
    <cellStyle name="Total 2 14" xfId="2197" xr:uid="{00000000-0005-0000-0000-00009E080000}"/>
    <cellStyle name="Total 2 14 2" xfId="2198" xr:uid="{00000000-0005-0000-0000-00009F080000}"/>
    <cellStyle name="Total 2 15" xfId="2199" xr:uid="{00000000-0005-0000-0000-0000A0080000}"/>
    <cellStyle name="Total 2 15 2" xfId="2200" xr:uid="{00000000-0005-0000-0000-0000A1080000}"/>
    <cellStyle name="Total 2 16" xfId="2201" xr:uid="{00000000-0005-0000-0000-0000A2080000}"/>
    <cellStyle name="Total 2 16 2" xfId="2202" xr:uid="{00000000-0005-0000-0000-0000A3080000}"/>
    <cellStyle name="Total 2 17" xfId="2203" xr:uid="{00000000-0005-0000-0000-0000A4080000}"/>
    <cellStyle name="Total 2 17 2" xfId="2204" xr:uid="{00000000-0005-0000-0000-0000A5080000}"/>
    <cellStyle name="Total 2 18" xfId="2205" xr:uid="{00000000-0005-0000-0000-0000A6080000}"/>
    <cellStyle name="Total 2 18 2" xfId="2206" xr:uid="{00000000-0005-0000-0000-0000A7080000}"/>
    <cellStyle name="Total 2 19" xfId="2207" xr:uid="{00000000-0005-0000-0000-0000A8080000}"/>
    <cellStyle name="Total 2 19 2" xfId="2208" xr:uid="{00000000-0005-0000-0000-0000A9080000}"/>
    <cellStyle name="Total 2 2" xfId="2209" xr:uid="{00000000-0005-0000-0000-0000AA080000}"/>
    <cellStyle name="Total 2 2 10" xfId="2210" xr:uid="{00000000-0005-0000-0000-0000AB080000}"/>
    <cellStyle name="Total 2 2 10 2" xfId="2211" xr:uid="{00000000-0005-0000-0000-0000AC080000}"/>
    <cellStyle name="Total 2 2 11" xfId="2212" xr:uid="{00000000-0005-0000-0000-0000AD080000}"/>
    <cellStyle name="Total 2 2 11 2" xfId="2213" xr:uid="{00000000-0005-0000-0000-0000AE080000}"/>
    <cellStyle name="Total 2 2 12" xfId="2214" xr:uid="{00000000-0005-0000-0000-0000AF080000}"/>
    <cellStyle name="Total 2 2 12 2" xfId="2215" xr:uid="{00000000-0005-0000-0000-0000B0080000}"/>
    <cellStyle name="Total 2 2 13" xfId="2216" xr:uid="{00000000-0005-0000-0000-0000B1080000}"/>
    <cellStyle name="Total 2 2 13 2" xfId="2217" xr:uid="{00000000-0005-0000-0000-0000B2080000}"/>
    <cellStyle name="Total 2 2 14" xfId="2218" xr:uid="{00000000-0005-0000-0000-0000B3080000}"/>
    <cellStyle name="Total 2 2 14 2" xfId="2219" xr:uid="{00000000-0005-0000-0000-0000B4080000}"/>
    <cellStyle name="Total 2 2 15" xfId="2220" xr:uid="{00000000-0005-0000-0000-0000B5080000}"/>
    <cellStyle name="Total 2 2 15 2" xfId="2221" xr:uid="{00000000-0005-0000-0000-0000B6080000}"/>
    <cellStyle name="Total 2 2 16" xfId="2222" xr:uid="{00000000-0005-0000-0000-0000B7080000}"/>
    <cellStyle name="Total 2 2 16 2" xfId="2223" xr:uid="{00000000-0005-0000-0000-0000B8080000}"/>
    <cellStyle name="Total 2 2 17" xfId="2224" xr:uid="{00000000-0005-0000-0000-0000B9080000}"/>
    <cellStyle name="Total 2 2 17 2" xfId="2225" xr:uid="{00000000-0005-0000-0000-0000BA080000}"/>
    <cellStyle name="Total 2 2 18" xfId="2226" xr:uid="{00000000-0005-0000-0000-0000BB080000}"/>
    <cellStyle name="Total 2 2 18 2" xfId="2227" xr:uid="{00000000-0005-0000-0000-0000BC080000}"/>
    <cellStyle name="Total 2 2 19" xfId="2228" xr:uid="{00000000-0005-0000-0000-0000BD080000}"/>
    <cellStyle name="Total 2 2 19 2" xfId="2229" xr:uid="{00000000-0005-0000-0000-0000BE080000}"/>
    <cellStyle name="Total 2 2 2" xfId="2230" xr:uid="{00000000-0005-0000-0000-0000BF080000}"/>
    <cellStyle name="Total 2 2 2 10" xfId="2231" xr:uid="{00000000-0005-0000-0000-0000C0080000}"/>
    <cellStyle name="Total 2 2 2 10 2" xfId="2232" xr:uid="{00000000-0005-0000-0000-0000C1080000}"/>
    <cellStyle name="Total 2 2 2 11" xfId="2233" xr:uid="{00000000-0005-0000-0000-0000C2080000}"/>
    <cellStyle name="Total 2 2 2 11 2" xfId="2234" xr:uid="{00000000-0005-0000-0000-0000C3080000}"/>
    <cellStyle name="Total 2 2 2 12" xfId="2235" xr:uid="{00000000-0005-0000-0000-0000C4080000}"/>
    <cellStyle name="Total 2 2 2 12 2" xfId="2236" xr:uid="{00000000-0005-0000-0000-0000C5080000}"/>
    <cellStyle name="Total 2 2 2 13" xfId="2237" xr:uid="{00000000-0005-0000-0000-0000C6080000}"/>
    <cellStyle name="Total 2 2 2 13 2" xfId="2238" xr:uid="{00000000-0005-0000-0000-0000C7080000}"/>
    <cellStyle name="Total 2 2 2 14" xfId="2239" xr:uid="{00000000-0005-0000-0000-0000C8080000}"/>
    <cellStyle name="Total 2 2 2 14 2" xfId="2240" xr:uid="{00000000-0005-0000-0000-0000C9080000}"/>
    <cellStyle name="Total 2 2 2 15" xfId="2241" xr:uid="{00000000-0005-0000-0000-0000CA080000}"/>
    <cellStyle name="Total 2 2 2 15 2" xfId="2242" xr:uid="{00000000-0005-0000-0000-0000CB080000}"/>
    <cellStyle name="Total 2 2 2 16" xfId="2243" xr:uid="{00000000-0005-0000-0000-0000CC080000}"/>
    <cellStyle name="Total 2 2 2 16 2" xfId="2244" xr:uid="{00000000-0005-0000-0000-0000CD080000}"/>
    <cellStyle name="Total 2 2 2 17" xfId="2245" xr:uid="{00000000-0005-0000-0000-0000CE080000}"/>
    <cellStyle name="Total 2 2 2 17 2" xfId="2246" xr:uid="{00000000-0005-0000-0000-0000CF080000}"/>
    <cellStyle name="Total 2 2 2 18" xfId="2247" xr:uid="{00000000-0005-0000-0000-0000D0080000}"/>
    <cellStyle name="Total 2 2 2 18 2" xfId="2248" xr:uid="{00000000-0005-0000-0000-0000D1080000}"/>
    <cellStyle name="Total 2 2 2 19" xfId="2249" xr:uid="{00000000-0005-0000-0000-0000D2080000}"/>
    <cellStyle name="Total 2 2 2 19 2" xfId="2250" xr:uid="{00000000-0005-0000-0000-0000D3080000}"/>
    <cellStyle name="Total 2 2 2 2" xfId="2251" xr:uid="{00000000-0005-0000-0000-0000D4080000}"/>
    <cellStyle name="Total 2 2 2 2 2" xfId="2252" xr:uid="{00000000-0005-0000-0000-0000D5080000}"/>
    <cellStyle name="Total 2 2 2 20" xfId="2253" xr:uid="{00000000-0005-0000-0000-0000D6080000}"/>
    <cellStyle name="Total 2 2 2 20 2" xfId="2254" xr:uid="{00000000-0005-0000-0000-0000D7080000}"/>
    <cellStyle name="Total 2 2 2 21" xfId="2255" xr:uid="{00000000-0005-0000-0000-0000D8080000}"/>
    <cellStyle name="Total 2 2 2 21 2" xfId="2256" xr:uid="{00000000-0005-0000-0000-0000D9080000}"/>
    <cellStyle name="Total 2 2 2 22" xfId="2257" xr:uid="{00000000-0005-0000-0000-0000DA080000}"/>
    <cellStyle name="Total 2 2 2 22 2" xfId="2258" xr:uid="{00000000-0005-0000-0000-0000DB080000}"/>
    <cellStyle name="Total 2 2 2 23" xfId="2259" xr:uid="{00000000-0005-0000-0000-0000DC080000}"/>
    <cellStyle name="Total 2 2 2 23 2" xfId="2260" xr:uid="{00000000-0005-0000-0000-0000DD080000}"/>
    <cellStyle name="Total 2 2 2 24" xfId="2261" xr:uid="{00000000-0005-0000-0000-0000DE080000}"/>
    <cellStyle name="Total 2 2 2 24 2" xfId="2262" xr:uid="{00000000-0005-0000-0000-0000DF080000}"/>
    <cellStyle name="Total 2 2 2 25" xfId="2263" xr:uid="{00000000-0005-0000-0000-0000E0080000}"/>
    <cellStyle name="Total 2 2 2 25 2" xfId="2264" xr:uid="{00000000-0005-0000-0000-0000E1080000}"/>
    <cellStyle name="Total 2 2 2 26" xfId="2265" xr:uid="{00000000-0005-0000-0000-0000E2080000}"/>
    <cellStyle name="Total 2 2 2 27" xfId="2266" xr:uid="{00000000-0005-0000-0000-0000E3080000}"/>
    <cellStyle name="Total 2 2 2 3" xfId="2267" xr:uid="{00000000-0005-0000-0000-0000E4080000}"/>
    <cellStyle name="Total 2 2 2 3 2" xfId="2268" xr:uid="{00000000-0005-0000-0000-0000E5080000}"/>
    <cellStyle name="Total 2 2 2 4" xfId="2269" xr:uid="{00000000-0005-0000-0000-0000E6080000}"/>
    <cellStyle name="Total 2 2 2 4 2" xfId="2270" xr:uid="{00000000-0005-0000-0000-0000E7080000}"/>
    <cellStyle name="Total 2 2 2 5" xfId="2271" xr:uid="{00000000-0005-0000-0000-0000E8080000}"/>
    <cellStyle name="Total 2 2 2 5 2" xfId="2272" xr:uid="{00000000-0005-0000-0000-0000E9080000}"/>
    <cellStyle name="Total 2 2 2 6" xfId="2273" xr:uid="{00000000-0005-0000-0000-0000EA080000}"/>
    <cellStyle name="Total 2 2 2 6 2" xfId="2274" xr:uid="{00000000-0005-0000-0000-0000EB080000}"/>
    <cellStyle name="Total 2 2 2 7" xfId="2275" xr:uid="{00000000-0005-0000-0000-0000EC080000}"/>
    <cellStyle name="Total 2 2 2 7 2" xfId="2276" xr:uid="{00000000-0005-0000-0000-0000ED080000}"/>
    <cellStyle name="Total 2 2 2 8" xfId="2277" xr:uid="{00000000-0005-0000-0000-0000EE080000}"/>
    <cellStyle name="Total 2 2 2 8 2" xfId="2278" xr:uid="{00000000-0005-0000-0000-0000EF080000}"/>
    <cellStyle name="Total 2 2 2 9" xfId="2279" xr:uid="{00000000-0005-0000-0000-0000F0080000}"/>
    <cellStyle name="Total 2 2 2 9 2" xfId="2280" xr:uid="{00000000-0005-0000-0000-0000F1080000}"/>
    <cellStyle name="Total 2 2 20" xfId="2281" xr:uid="{00000000-0005-0000-0000-0000F2080000}"/>
    <cellStyle name="Total 2 2 20 2" xfId="2282" xr:uid="{00000000-0005-0000-0000-0000F3080000}"/>
    <cellStyle name="Total 2 2 21" xfId="2283" xr:uid="{00000000-0005-0000-0000-0000F4080000}"/>
    <cellStyle name="Total 2 2 21 2" xfId="2284" xr:uid="{00000000-0005-0000-0000-0000F5080000}"/>
    <cellStyle name="Total 2 2 22" xfId="2285" xr:uid="{00000000-0005-0000-0000-0000F6080000}"/>
    <cellStyle name="Total 2 2 22 2" xfId="2286" xr:uid="{00000000-0005-0000-0000-0000F7080000}"/>
    <cellStyle name="Total 2 2 23" xfId="2287" xr:uid="{00000000-0005-0000-0000-0000F8080000}"/>
    <cellStyle name="Total 2 2 23 2" xfId="2288" xr:uid="{00000000-0005-0000-0000-0000F9080000}"/>
    <cellStyle name="Total 2 2 24" xfId="2289" xr:uid="{00000000-0005-0000-0000-0000FA080000}"/>
    <cellStyle name="Total 2 2 24 2" xfId="2290" xr:uid="{00000000-0005-0000-0000-0000FB080000}"/>
    <cellStyle name="Total 2 2 25" xfId="2291" xr:uid="{00000000-0005-0000-0000-0000FC080000}"/>
    <cellStyle name="Total 2 2 25 2" xfId="2292" xr:uid="{00000000-0005-0000-0000-0000FD080000}"/>
    <cellStyle name="Total 2 2 26" xfId="2293" xr:uid="{00000000-0005-0000-0000-0000FE080000}"/>
    <cellStyle name="Total 2 2 26 2" xfId="2294" xr:uid="{00000000-0005-0000-0000-0000FF080000}"/>
    <cellStyle name="Total 2 2 27" xfId="2295" xr:uid="{00000000-0005-0000-0000-000000090000}"/>
    <cellStyle name="Total 2 2 27 2" xfId="2296" xr:uid="{00000000-0005-0000-0000-000001090000}"/>
    <cellStyle name="Total 2 2 28" xfId="2297" xr:uid="{00000000-0005-0000-0000-000002090000}"/>
    <cellStyle name="Total 2 2 29" xfId="2298" xr:uid="{00000000-0005-0000-0000-000003090000}"/>
    <cellStyle name="Total 2 2 3" xfId="2299" xr:uid="{00000000-0005-0000-0000-000004090000}"/>
    <cellStyle name="Total 2 2 3 2" xfId="2300" xr:uid="{00000000-0005-0000-0000-000005090000}"/>
    <cellStyle name="Total 2 2 30" xfId="2301" xr:uid="{00000000-0005-0000-0000-000006090000}"/>
    <cellStyle name="Total 2 2 4" xfId="2302" xr:uid="{00000000-0005-0000-0000-000007090000}"/>
    <cellStyle name="Total 2 2 4 2" xfId="2303" xr:uid="{00000000-0005-0000-0000-000008090000}"/>
    <cellStyle name="Total 2 2 5" xfId="2304" xr:uid="{00000000-0005-0000-0000-000009090000}"/>
    <cellStyle name="Total 2 2 5 2" xfId="2305" xr:uid="{00000000-0005-0000-0000-00000A090000}"/>
    <cellStyle name="Total 2 2 6" xfId="2306" xr:uid="{00000000-0005-0000-0000-00000B090000}"/>
    <cellStyle name="Total 2 2 6 2" xfId="2307" xr:uid="{00000000-0005-0000-0000-00000C090000}"/>
    <cellStyle name="Total 2 2 7" xfId="2308" xr:uid="{00000000-0005-0000-0000-00000D090000}"/>
    <cellStyle name="Total 2 2 7 2" xfId="2309" xr:uid="{00000000-0005-0000-0000-00000E090000}"/>
    <cellStyle name="Total 2 2 8" xfId="2310" xr:uid="{00000000-0005-0000-0000-00000F090000}"/>
    <cellStyle name="Total 2 2 8 2" xfId="2311" xr:uid="{00000000-0005-0000-0000-000010090000}"/>
    <cellStyle name="Total 2 2 9" xfId="2312" xr:uid="{00000000-0005-0000-0000-000011090000}"/>
    <cellStyle name="Total 2 2 9 2" xfId="2313" xr:uid="{00000000-0005-0000-0000-000012090000}"/>
    <cellStyle name="Total 2 20" xfId="2314" xr:uid="{00000000-0005-0000-0000-000013090000}"/>
    <cellStyle name="Total 2 20 2" xfId="2315" xr:uid="{00000000-0005-0000-0000-000014090000}"/>
    <cellStyle name="Total 2 21" xfId="2316" xr:uid="{00000000-0005-0000-0000-000015090000}"/>
    <cellStyle name="Total 2 21 2" xfId="2317" xr:uid="{00000000-0005-0000-0000-000016090000}"/>
    <cellStyle name="Total 2 22" xfId="2318" xr:uid="{00000000-0005-0000-0000-000017090000}"/>
    <cellStyle name="Total 2 22 2" xfId="2319" xr:uid="{00000000-0005-0000-0000-000018090000}"/>
    <cellStyle name="Total 2 23" xfId="2320" xr:uid="{00000000-0005-0000-0000-000019090000}"/>
    <cellStyle name="Total 2 23 2" xfId="2321" xr:uid="{00000000-0005-0000-0000-00001A090000}"/>
    <cellStyle name="Total 2 24" xfId="2322" xr:uid="{00000000-0005-0000-0000-00001B090000}"/>
    <cellStyle name="Total 2 24 2" xfId="2323" xr:uid="{00000000-0005-0000-0000-00001C090000}"/>
    <cellStyle name="Total 2 25" xfId="2324" xr:uid="{00000000-0005-0000-0000-00001D090000}"/>
    <cellStyle name="Total 2 25 2" xfId="2325" xr:uid="{00000000-0005-0000-0000-00001E090000}"/>
    <cellStyle name="Total 2 26" xfId="2326" xr:uid="{00000000-0005-0000-0000-00001F090000}"/>
    <cellStyle name="Total 2 26 2" xfId="2327" xr:uid="{00000000-0005-0000-0000-000020090000}"/>
    <cellStyle name="Total 2 27" xfId="2328" xr:uid="{00000000-0005-0000-0000-000021090000}"/>
    <cellStyle name="Total 2 27 2" xfId="2329" xr:uid="{00000000-0005-0000-0000-000022090000}"/>
    <cellStyle name="Total 2 28" xfId="2330" xr:uid="{00000000-0005-0000-0000-000023090000}"/>
    <cellStyle name="Total 2 28 2" xfId="2331" xr:uid="{00000000-0005-0000-0000-000024090000}"/>
    <cellStyle name="Total 2 29" xfId="2332" xr:uid="{00000000-0005-0000-0000-000025090000}"/>
    <cellStyle name="Total 2 29 2" xfId="2333" xr:uid="{00000000-0005-0000-0000-000026090000}"/>
    <cellStyle name="Total 2 3" xfId="2334" xr:uid="{00000000-0005-0000-0000-000027090000}"/>
    <cellStyle name="Total 2 3 10" xfId="2335" xr:uid="{00000000-0005-0000-0000-000028090000}"/>
    <cellStyle name="Total 2 3 10 2" xfId="2336" xr:uid="{00000000-0005-0000-0000-000029090000}"/>
    <cellStyle name="Total 2 3 11" xfId="2337" xr:uid="{00000000-0005-0000-0000-00002A090000}"/>
    <cellStyle name="Total 2 3 11 2" xfId="2338" xr:uid="{00000000-0005-0000-0000-00002B090000}"/>
    <cellStyle name="Total 2 3 12" xfId="2339" xr:uid="{00000000-0005-0000-0000-00002C090000}"/>
    <cellStyle name="Total 2 3 12 2" xfId="2340" xr:uid="{00000000-0005-0000-0000-00002D090000}"/>
    <cellStyle name="Total 2 3 13" xfId="2341" xr:uid="{00000000-0005-0000-0000-00002E090000}"/>
    <cellStyle name="Total 2 3 13 2" xfId="2342" xr:uid="{00000000-0005-0000-0000-00002F090000}"/>
    <cellStyle name="Total 2 3 14" xfId="2343" xr:uid="{00000000-0005-0000-0000-000030090000}"/>
    <cellStyle name="Total 2 3 14 2" xfId="2344" xr:uid="{00000000-0005-0000-0000-000031090000}"/>
    <cellStyle name="Total 2 3 15" xfId="2345" xr:uid="{00000000-0005-0000-0000-000032090000}"/>
    <cellStyle name="Total 2 3 15 2" xfId="2346" xr:uid="{00000000-0005-0000-0000-000033090000}"/>
    <cellStyle name="Total 2 3 16" xfId="2347" xr:uid="{00000000-0005-0000-0000-000034090000}"/>
    <cellStyle name="Total 2 3 16 2" xfId="2348" xr:uid="{00000000-0005-0000-0000-000035090000}"/>
    <cellStyle name="Total 2 3 17" xfId="2349" xr:uid="{00000000-0005-0000-0000-000036090000}"/>
    <cellStyle name="Total 2 3 17 2" xfId="2350" xr:uid="{00000000-0005-0000-0000-000037090000}"/>
    <cellStyle name="Total 2 3 18" xfId="2351" xr:uid="{00000000-0005-0000-0000-000038090000}"/>
    <cellStyle name="Total 2 3 18 2" xfId="2352" xr:uid="{00000000-0005-0000-0000-000039090000}"/>
    <cellStyle name="Total 2 3 19" xfId="2353" xr:uid="{00000000-0005-0000-0000-00003A090000}"/>
    <cellStyle name="Total 2 3 19 2" xfId="2354" xr:uid="{00000000-0005-0000-0000-00003B090000}"/>
    <cellStyle name="Total 2 3 2" xfId="2355" xr:uid="{00000000-0005-0000-0000-00003C090000}"/>
    <cellStyle name="Total 2 3 2 10" xfId="2356" xr:uid="{00000000-0005-0000-0000-00003D090000}"/>
    <cellStyle name="Total 2 3 2 10 2" xfId="2357" xr:uid="{00000000-0005-0000-0000-00003E090000}"/>
    <cellStyle name="Total 2 3 2 11" xfId="2358" xr:uid="{00000000-0005-0000-0000-00003F090000}"/>
    <cellStyle name="Total 2 3 2 11 2" xfId="2359" xr:uid="{00000000-0005-0000-0000-000040090000}"/>
    <cellStyle name="Total 2 3 2 12" xfId="2360" xr:uid="{00000000-0005-0000-0000-000041090000}"/>
    <cellStyle name="Total 2 3 2 12 2" xfId="2361" xr:uid="{00000000-0005-0000-0000-000042090000}"/>
    <cellStyle name="Total 2 3 2 13" xfId="2362" xr:uid="{00000000-0005-0000-0000-000043090000}"/>
    <cellStyle name="Total 2 3 2 13 2" xfId="2363" xr:uid="{00000000-0005-0000-0000-000044090000}"/>
    <cellStyle name="Total 2 3 2 14" xfId="2364" xr:uid="{00000000-0005-0000-0000-000045090000}"/>
    <cellStyle name="Total 2 3 2 14 2" xfId="2365" xr:uid="{00000000-0005-0000-0000-000046090000}"/>
    <cellStyle name="Total 2 3 2 15" xfId="2366" xr:uid="{00000000-0005-0000-0000-000047090000}"/>
    <cellStyle name="Total 2 3 2 15 2" xfId="2367" xr:uid="{00000000-0005-0000-0000-000048090000}"/>
    <cellStyle name="Total 2 3 2 16" xfId="2368" xr:uid="{00000000-0005-0000-0000-000049090000}"/>
    <cellStyle name="Total 2 3 2 16 2" xfId="2369" xr:uid="{00000000-0005-0000-0000-00004A090000}"/>
    <cellStyle name="Total 2 3 2 17" xfId="2370" xr:uid="{00000000-0005-0000-0000-00004B090000}"/>
    <cellStyle name="Total 2 3 2 17 2" xfId="2371" xr:uid="{00000000-0005-0000-0000-00004C090000}"/>
    <cellStyle name="Total 2 3 2 18" xfId="2372" xr:uid="{00000000-0005-0000-0000-00004D090000}"/>
    <cellStyle name="Total 2 3 2 18 2" xfId="2373" xr:uid="{00000000-0005-0000-0000-00004E090000}"/>
    <cellStyle name="Total 2 3 2 19" xfId="2374" xr:uid="{00000000-0005-0000-0000-00004F090000}"/>
    <cellStyle name="Total 2 3 2 19 2" xfId="2375" xr:uid="{00000000-0005-0000-0000-000050090000}"/>
    <cellStyle name="Total 2 3 2 2" xfId="2376" xr:uid="{00000000-0005-0000-0000-000051090000}"/>
    <cellStyle name="Total 2 3 2 2 2" xfId="2377" xr:uid="{00000000-0005-0000-0000-000052090000}"/>
    <cellStyle name="Total 2 3 2 20" xfId="2378" xr:uid="{00000000-0005-0000-0000-000053090000}"/>
    <cellStyle name="Total 2 3 2 20 2" xfId="2379" xr:uid="{00000000-0005-0000-0000-000054090000}"/>
    <cellStyle name="Total 2 3 2 21" xfId="2380" xr:uid="{00000000-0005-0000-0000-000055090000}"/>
    <cellStyle name="Total 2 3 2 21 2" xfId="2381" xr:uid="{00000000-0005-0000-0000-000056090000}"/>
    <cellStyle name="Total 2 3 2 22" xfId="2382" xr:uid="{00000000-0005-0000-0000-000057090000}"/>
    <cellStyle name="Total 2 3 2 22 2" xfId="2383" xr:uid="{00000000-0005-0000-0000-000058090000}"/>
    <cellStyle name="Total 2 3 2 23" xfId="2384" xr:uid="{00000000-0005-0000-0000-000059090000}"/>
    <cellStyle name="Total 2 3 2 23 2" xfId="2385" xr:uid="{00000000-0005-0000-0000-00005A090000}"/>
    <cellStyle name="Total 2 3 2 24" xfId="2386" xr:uid="{00000000-0005-0000-0000-00005B090000}"/>
    <cellStyle name="Total 2 3 2 24 2" xfId="2387" xr:uid="{00000000-0005-0000-0000-00005C090000}"/>
    <cellStyle name="Total 2 3 2 25" xfId="2388" xr:uid="{00000000-0005-0000-0000-00005D090000}"/>
    <cellStyle name="Total 2 3 2 25 2" xfId="2389" xr:uid="{00000000-0005-0000-0000-00005E090000}"/>
    <cellStyle name="Total 2 3 2 26" xfId="2390" xr:uid="{00000000-0005-0000-0000-00005F090000}"/>
    <cellStyle name="Total 2 3 2 27" xfId="2391" xr:uid="{00000000-0005-0000-0000-000060090000}"/>
    <cellStyle name="Total 2 3 2 3" xfId="2392" xr:uid="{00000000-0005-0000-0000-000061090000}"/>
    <cellStyle name="Total 2 3 2 3 2" xfId="2393" xr:uid="{00000000-0005-0000-0000-000062090000}"/>
    <cellStyle name="Total 2 3 2 4" xfId="2394" xr:uid="{00000000-0005-0000-0000-000063090000}"/>
    <cellStyle name="Total 2 3 2 4 2" xfId="2395" xr:uid="{00000000-0005-0000-0000-000064090000}"/>
    <cellStyle name="Total 2 3 2 5" xfId="2396" xr:uid="{00000000-0005-0000-0000-000065090000}"/>
    <cellStyle name="Total 2 3 2 5 2" xfId="2397" xr:uid="{00000000-0005-0000-0000-000066090000}"/>
    <cellStyle name="Total 2 3 2 6" xfId="2398" xr:uid="{00000000-0005-0000-0000-000067090000}"/>
    <cellStyle name="Total 2 3 2 6 2" xfId="2399" xr:uid="{00000000-0005-0000-0000-000068090000}"/>
    <cellStyle name="Total 2 3 2 7" xfId="2400" xr:uid="{00000000-0005-0000-0000-000069090000}"/>
    <cellStyle name="Total 2 3 2 7 2" xfId="2401" xr:uid="{00000000-0005-0000-0000-00006A090000}"/>
    <cellStyle name="Total 2 3 2 8" xfId="2402" xr:uid="{00000000-0005-0000-0000-00006B090000}"/>
    <cellStyle name="Total 2 3 2 8 2" xfId="2403" xr:uid="{00000000-0005-0000-0000-00006C090000}"/>
    <cellStyle name="Total 2 3 2 9" xfId="2404" xr:uid="{00000000-0005-0000-0000-00006D090000}"/>
    <cellStyle name="Total 2 3 2 9 2" xfId="2405" xr:uid="{00000000-0005-0000-0000-00006E090000}"/>
    <cellStyle name="Total 2 3 20" xfId="2406" xr:uid="{00000000-0005-0000-0000-00006F090000}"/>
    <cellStyle name="Total 2 3 20 2" xfId="2407" xr:uid="{00000000-0005-0000-0000-000070090000}"/>
    <cellStyle name="Total 2 3 21" xfId="2408" xr:uid="{00000000-0005-0000-0000-000071090000}"/>
    <cellStyle name="Total 2 3 21 2" xfId="2409" xr:uid="{00000000-0005-0000-0000-000072090000}"/>
    <cellStyle name="Total 2 3 22" xfId="2410" xr:uid="{00000000-0005-0000-0000-000073090000}"/>
    <cellStyle name="Total 2 3 22 2" xfId="2411" xr:uid="{00000000-0005-0000-0000-000074090000}"/>
    <cellStyle name="Total 2 3 23" xfId="2412" xr:uid="{00000000-0005-0000-0000-000075090000}"/>
    <cellStyle name="Total 2 3 23 2" xfId="2413" xr:uid="{00000000-0005-0000-0000-000076090000}"/>
    <cellStyle name="Total 2 3 24" xfId="2414" xr:uid="{00000000-0005-0000-0000-000077090000}"/>
    <cellStyle name="Total 2 3 24 2" xfId="2415" xr:uid="{00000000-0005-0000-0000-000078090000}"/>
    <cellStyle name="Total 2 3 25" xfId="2416" xr:uid="{00000000-0005-0000-0000-000079090000}"/>
    <cellStyle name="Total 2 3 25 2" xfId="2417" xr:uid="{00000000-0005-0000-0000-00007A090000}"/>
    <cellStyle name="Total 2 3 26" xfId="2418" xr:uid="{00000000-0005-0000-0000-00007B090000}"/>
    <cellStyle name="Total 2 3 26 2" xfId="2419" xr:uid="{00000000-0005-0000-0000-00007C090000}"/>
    <cellStyle name="Total 2 3 27" xfId="2420" xr:uid="{00000000-0005-0000-0000-00007D090000}"/>
    <cellStyle name="Total 2 3 27 2" xfId="2421" xr:uid="{00000000-0005-0000-0000-00007E090000}"/>
    <cellStyle name="Total 2 3 28" xfId="2422" xr:uid="{00000000-0005-0000-0000-00007F090000}"/>
    <cellStyle name="Total 2 3 29" xfId="2423" xr:uid="{00000000-0005-0000-0000-000080090000}"/>
    <cellStyle name="Total 2 3 3" xfId="2424" xr:uid="{00000000-0005-0000-0000-000081090000}"/>
    <cellStyle name="Total 2 3 3 2" xfId="2425" xr:uid="{00000000-0005-0000-0000-000082090000}"/>
    <cellStyle name="Total 2 3 30" xfId="2426" xr:uid="{00000000-0005-0000-0000-000083090000}"/>
    <cellStyle name="Total 2 3 4" xfId="2427" xr:uid="{00000000-0005-0000-0000-000084090000}"/>
    <cellStyle name="Total 2 3 4 2" xfId="2428" xr:uid="{00000000-0005-0000-0000-000085090000}"/>
    <cellStyle name="Total 2 3 5" xfId="2429" xr:uid="{00000000-0005-0000-0000-000086090000}"/>
    <cellStyle name="Total 2 3 5 2" xfId="2430" xr:uid="{00000000-0005-0000-0000-000087090000}"/>
    <cellStyle name="Total 2 3 6" xfId="2431" xr:uid="{00000000-0005-0000-0000-000088090000}"/>
    <cellStyle name="Total 2 3 6 2" xfId="2432" xr:uid="{00000000-0005-0000-0000-000089090000}"/>
    <cellStyle name="Total 2 3 7" xfId="2433" xr:uid="{00000000-0005-0000-0000-00008A090000}"/>
    <cellStyle name="Total 2 3 7 2" xfId="2434" xr:uid="{00000000-0005-0000-0000-00008B090000}"/>
    <cellStyle name="Total 2 3 8" xfId="2435" xr:uid="{00000000-0005-0000-0000-00008C090000}"/>
    <cellStyle name="Total 2 3 8 2" xfId="2436" xr:uid="{00000000-0005-0000-0000-00008D090000}"/>
    <cellStyle name="Total 2 3 9" xfId="2437" xr:uid="{00000000-0005-0000-0000-00008E090000}"/>
    <cellStyle name="Total 2 3 9 2" xfId="2438" xr:uid="{00000000-0005-0000-0000-00008F090000}"/>
    <cellStyle name="Total 2 30" xfId="2439" xr:uid="{00000000-0005-0000-0000-000090090000}"/>
    <cellStyle name="Total 2 30 2" xfId="2440" xr:uid="{00000000-0005-0000-0000-000091090000}"/>
    <cellStyle name="Total 2 31" xfId="2441" xr:uid="{00000000-0005-0000-0000-000092090000}"/>
    <cellStyle name="Total 2 31 2" xfId="2442" xr:uid="{00000000-0005-0000-0000-000093090000}"/>
    <cellStyle name="Total 2 32" xfId="2443" xr:uid="{00000000-0005-0000-0000-000094090000}"/>
    <cellStyle name="Total 2 33" xfId="2444" xr:uid="{00000000-0005-0000-0000-000095090000}"/>
    <cellStyle name="Total 2 34" xfId="2445" xr:uid="{00000000-0005-0000-0000-000096090000}"/>
    <cellStyle name="Total 2 4" xfId="2446" xr:uid="{00000000-0005-0000-0000-000097090000}"/>
    <cellStyle name="Total 2 4 10" xfId="2447" xr:uid="{00000000-0005-0000-0000-000098090000}"/>
    <cellStyle name="Total 2 4 10 2" xfId="2448" xr:uid="{00000000-0005-0000-0000-000099090000}"/>
    <cellStyle name="Total 2 4 11" xfId="2449" xr:uid="{00000000-0005-0000-0000-00009A090000}"/>
    <cellStyle name="Total 2 4 11 2" xfId="2450" xr:uid="{00000000-0005-0000-0000-00009B090000}"/>
    <cellStyle name="Total 2 4 12" xfId="2451" xr:uid="{00000000-0005-0000-0000-00009C090000}"/>
    <cellStyle name="Total 2 4 12 2" xfId="2452" xr:uid="{00000000-0005-0000-0000-00009D090000}"/>
    <cellStyle name="Total 2 4 13" xfId="2453" xr:uid="{00000000-0005-0000-0000-00009E090000}"/>
    <cellStyle name="Total 2 4 13 2" xfId="2454" xr:uid="{00000000-0005-0000-0000-00009F090000}"/>
    <cellStyle name="Total 2 4 14" xfId="2455" xr:uid="{00000000-0005-0000-0000-0000A0090000}"/>
    <cellStyle name="Total 2 4 14 2" xfId="2456" xr:uid="{00000000-0005-0000-0000-0000A1090000}"/>
    <cellStyle name="Total 2 4 15" xfId="2457" xr:uid="{00000000-0005-0000-0000-0000A2090000}"/>
    <cellStyle name="Total 2 4 15 2" xfId="2458" xr:uid="{00000000-0005-0000-0000-0000A3090000}"/>
    <cellStyle name="Total 2 4 16" xfId="2459" xr:uid="{00000000-0005-0000-0000-0000A4090000}"/>
    <cellStyle name="Total 2 4 16 2" xfId="2460" xr:uid="{00000000-0005-0000-0000-0000A5090000}"/>
    <cellStyle name="Total 2 4 17" xfId="2461" xr:uid="{00000000-0005-0000-0000-0000A6090000}"/>
    <cellStyle name="Total 2 4 17 2" xfId="2462" xr:uid="{00000000-0005-0000-0000-0000A7090000}"/>
    <cellStyle name="Total 2 4 18" xfId="2463" xr:uid="{00000000-0005-0000-0000-0000A8090000}"/>
    <cellStyle name="Total 2 4 18 2" xfId="2464" xr:uid="{00000000-0005-0000-0000-0000A9090000}"/>
    <cellStyle name="Total 2 4 19" xfId="2465" xr:uid="{00000000-0005-0000-0000-0000AA090000}"/>
    <cellStyle name="Total 2 4 19 2" xfId="2466" xr:uid="{00000000-0005-0000-0000-0000AB090000}"/>
    <cellStyle name="Total 2 4 2" xfId="2467" xr:uid="{00000000-0005-0000-0000-0000AC090000}"/>
    <cellStyle name="Total 2 4 2 10" xfId="2468" xr:uid="{00000000-0005-0000-0000-0000AD090000}"/>
    <cellStyle name="Total 2 4 2 10 2" xfId="2469" xr:uid="{00000000-0005-0000-0000-0000AE090000}"/>
    <cellStyle name="Total 2 4 2 11" xfId="2470" xr:uid="{00000000-0005-0000-0000-0000AF090000}"/>
    <cellStyle name="Total 2 4 2 11 2" xfId="2471" xr:uid="{00000000-0005-0000-0000-0000B0090000}"/>
    <cellStyle name="Total 2 4 2 12" xfId="2472" xr:uid="{00000000-0005-0000-0000-0000B1090000}"/>
    <cellStyle name="Total 2 4 2 12 2" xfId="2473" xr:uid="{00000000-0005-0000-0000-0000B2090000}"/>
    <cellStyle name="Total 2 4 2 13" xfId="2474" xr:uid="{00000000-0005-0000-0000-0000B3090000}"/>
    <cellStyle name="Total 2 4 2 13 2" xfId="2475" xr:uid="{00000000-0005-0000-0000-0000B4090000}"/>
    <cellStyle name="Total 2 4 2 14" xfId="2476" xr:uid="{00000000-0005-0000-0000-0000B5090000}"/>
    <cellStyle name="Total 2 4 2 14 2" xfId="2477" xr:uid="{00000000-0005-0000-0000-0000B6090000}"/>
    <cellStyle name="Total 2 4 2 15" xfId="2478" xr:uid="{00000000-0005-0000-0000-0000B7090000}"/>
    <cellStyle name="Total 2 4 2 15 2" xfId="2479" xr:uid="{00000000-0005-0000-0000-0000B8090000}"/>
    <cellStyle name="Total 2 4 2 16" xfId="2480" xr:uid="{00000000-0005-0000-0000-0000B9090000}"/>
    <cellStyle name="Total 2 4 2 16 2" xfId="2481" xr:uid="{00000000-0005-0000-0000-0000BA090000}"/>
    <cellStyle name="Total 2 4 2 17" xfId="2482" xr:uid="{00000000-0005-0000-0000-0000BB090000}"/>
    <cellStyle name="Total 2 4 2 17 2" xfId="2483" xr:uid="{00000000-0005-0000-0000-0000BC090000}"/>
    <cellStyle name="Total 2 4 2 18" xfId="2484" xr:uid="{00000000-0005-0000-0000-0000BD090000}"/>
    <cellStyle name="Total 2 4 2 18 2" xfId="2485" xr:uid="{00000000-0005-0000-0000-0000BE090000}"/>
    <cellStyle name="Total 2 4 2 19" xfId="2486" xr:uid="{00000000-0005-0000-0000-0000BF090000}"/>
    <cellStyle name="Total 2 4 2 19 2" xfId="2487" xr:uid="{00000000-0005-0000-0000-0000C0090000}"/>
    <cellStyle name="Total 2 4 2 2" xfId="2488" xr:uid="{00000000-0005-0000-0000-0000C1090000}"/>
    <cellStyle name="Total 2 4 2 2 2" xfId="2489" xr:uid="{00000000-0005-0000-0000-0000C2090000}"/>
    <cellStyle name="Total 2 4 2 20" xfId="2490" xr:uid="{00000000-0005-0000-0000-0000C3090000}"/>
    <cellStyle name="Total 2 4 2 20 2" xfId="2491" xr:uid="{00000000-0005-0000-0000-0000C4090000}"/>
    <cellStyle name="Total 2 4 2 21" xfId="2492" xr:uid="{00000000-0005-0000-0000-0000C5090000}"/>
    <cellStyle name="Total 2 4 2 21 2" xfId="2493" xr:uid="{00000000-0005-0000-0000-0000C6090000}"/>
    <cellStyle name="Total 2 4 2 22" xfId="2494" xr:uid="{00000000-0005-0000-0000-0000C7090000}"/>
    <cellStyle name="Total 2 4 2 22 2" xfId="2495" xr:uid="{00000000-0005-0000-0000-0000C8090000}"/>
    <cellStyle name="Total 2 4 2 23" xfId="2496" xr:uid="{00000000-0005-0000-0000-0000C9090000}"/>
    <cellStyle name="Total 2 4 2 23 2" xfId="2497" xr:uid="{00000000-0005-0000-0000-0000CA090000}"/>
    <cellStyle name="Total 2 4 2 24" xfId="2498" xr:uid="{00000000-0005-0000-0000-0000CB090000}"/>
    <cellStyle name="Total 2 4 2 24 2" xfId="2499" xr:uid="{00000000-0005-0000-0000-0000CC090000}"/>
    <cellStyle name="Total 2 4 2 25" xfId="2500" xr:uid="{00000000-0005-0000-0000-0000CD090000}"/>
    <cellStyle name="Total 2 4 2 25 2" xfId="2501" xr:uid="{00000000-0005-0000-0000-0000CE090000}"/>
    <cellStyle name="Total 2 4 2 26" xfId="2502" xr:uid="{00000000-0005-0000-0000-0000CF090000}"/>
    <cellStyle name="Total 2 4 2 27" xfId="2503" xr:uid="{00000000-0005-0000-0000-0000D0090000}"/>
    <cellStyle name="Total 2 4 2 3" xfId="2504" xr:uid="{00000000-0005-0000-0000-0000D1090000}"/>
    <cellStyle name="Total 2 4 2 3 2" xfId="2505" xr:uid="{00000000-0005-0000-0000-0000D2090000}"/>
    <cellStyle name="Total 2 4 2 4" xfId="2506" xr:uid="{00000000-0005-0000-0000-0000D3090000}"/>
    <cellStyle name="Total 2 4 2 4 2" xfId="2507" xr:uid="{00000000-0005-0000-0000-0000D4090000}"/>
    <cellStyle name="Total 2 4 2 5" xfId="2508" xr:uid="{00000000-0005-0000-0000-0000D5090000}"/>
    <cellStyle name="Total 2 4 2 5 2" xfId="2509" xr:uid="{00000000-0005-0000-0000-0000D6090000}"/>
    <cellStyle name="Total 2 4 2 6" xfId="2510" xr:uid="{00000000-0005-0000-0000-0000D7090000}"/>
    <cellStyle name="Total 2 4 2 6 2" xfId="2511" xr:uid="{00000000-0005-0000-0000-0000D8090000}"/>
    <cellStyle name="Total 2 4 2 7" xfId="2512" xr:uid="{00000000-0005-0000-0000-0000D9090000}"/>
    <cellStyle name="Total 2 4 2 7 2" xfId="2513" xr:uid="{00000000-0005-0000-0000-0000DA090000}"/>
    <cellStyle name="Total 2 4 2 8" xfId="2514" xr:uid="{00000000-0005-0000-0000-0000DB090000}"/>
    <cellStyle name="Total 2 4 2 8 2" xfId="2515" xr:uid="{00000000-0005-0000-0000-0000DC090000}"/>
    <cellStyle name="Total 2 4 2 9" xfId="2516" xr:uid="{00000000-0005-0000-0000-0000DD090000}"/>
    <cellStyle name="Total 2 4 2 9 2" xfId="2517" xr:uid="{00000000-0005-0000-0000-0000DE090000}"/>
    <cellStyle name="Total 2 4 20" xfId="2518" xr:uid="{00000000-0005-0000-0000-0000DF090000}"/>
    <cellStyle name="Total 2 4 20 2" xfId="2519" xr:uid="{00000000-0005-0000-0000-0000E0090000}"/>
    <cellStyle name="Total 2 4 21" xfId="2520" xr:uid="{00000000-0005-0000-0000-0000E1090000}"/>
    <cellStyle name="Total 2 4 21 2" xfId="2521" xr:uid="{00000000-0005-0000-0000-0000E2090000}"/>
    <cellStyle name="Total 2 4 22" xfId="2522" xr:uid="{00000000-0005-0000-0000-0000E3090000}"/>
    <cellStyle name="Total 2 4 22 2" xfId="2523" xr:uid="{00000000-0005-0000-0000-0000E4090000}"/>
    <cellStyle name="Total 2 4 23" xfId="2524" xr:uid="{00000000-0005-0000-0000-0000E5090000}"/>
    <cellStyle name="Total 2 4 23 2" xfId="2525" xr:uid="{00000000-0005-0000-0000-0000E6090000}"/>
    <cellStyle name="Total 2 4 24" xfId="2526" xr:uid="{00000000-0005-0000-0000-0000E7090000}"/>
    <cellStyle name="Total 2 4 24 2" xfId="2527" xr:uid="{00000000-0005-0000-0000-0000E8090000}"/>
    <cellStyle name="Total 2 4 25" xfId="2528" xr:uid="{00000000-0005-0000-0000-0000E9090000}"/>
    <cellStyle name="Total 2 4 25 2" xfId="2529" xr:uid="{00000000-0005-0000-0000-0000EA090000}"/>
    <cellStyle name="Total 2 4 26" xfId="2530" xr:uid="{00000000-0005-0000-0000-0000EB090000}"/>
    <cellStyle name="Total 2 4 26 2" xfId="2531" xr:uid="{00000000-0005-0000-0000-0000EC090000}"/>
    <cellStyle name="Total 2 4 27" xfId="2532" xr:uid="{00000000-0005-0000-0000-0000ED090000}"/>
    <cellStyle name="Total 2 4 27 2" xfId="2533" xr:uid="{00000000-0005-0000-0000-0000EE090000}"/>
    <cellStyle name="Total 2 4 28" xfId="2534" xr:uid="{00000000-0005-0000-0000-0000EF090000}"/>
    <cellStyle name="Total 2 4 29" xfId="2535" xr:uid="{00000000-0005-0000-0000-0000F0090000}"/>
    <cellStyle name="Total 2 4 3" xfId="2536" xr:uid="{00000000-0005-0000-0000-0000F1090000}"/>
    <cellStyle name="Total 2 4 3 2" xfId="2537" xr:uid="{00000000-0005-0000-0000-0000F2090000}"/>
    <cellStyle name="Total 2 4 30" xfId="2538" xr:uid="{00000000-0005-0000-0000-0000F3090000}"/>
    <cellStyle name="Total 2 4 4" xfId="2539" xr:uid="{00000000-0005-0000-0000-0000F4090000}"/>
    <cellStyle name="Total 2 4 4 2" xfId="2540" xr:uid="{00000000-0005-0000-0000-0000F5090000}"/>
    <cellStyle name="Total 2 4 5" xfId="2541" xr:uid="{00000000-0005-0000-0000-0000F6090000}"/>
    <cellStyle name="Total 2 4 5 2" xfId="2542" xr:uid="{00000000-0005-0000-0000-0000F7090000}"/>
    <cellStyle name="Total 2 4 6" xfId="2543" xr:uid="{00000000-0005-0000-0000-0000F8090000}"/>
    <cellStyle name="Total 2 4 6 2" xfId="2544" xr:uid="{00000000-0005-0000-0000-0000F9090000}"/>
    <cellStyle name="Total 2 4 7" xfId="2545" xr:uid="{00000000-0005-0000-0000-0000FA090000}"/>
    <cellStyle name="Total 2 4 7 2" xfId="2546" xr:uid="{00000000-0005-0000-0000-0000FB090000}"/>
    <cellStyle name="Total 2 4 8" xfId="2547" xr:uid="{00000000-0005-0000-0000-0000FC090000}"/>
    <cellStyle name="Total 2 4 8 2" xfId="2548" xr:uid="{00000000-0005-0000-0000-0000FD090000}"/>
    <cellStyle name="Total 2 4 9" xfId="2549" xr:uid="{00000000-0005-0000-0000-0000FE090000}"/>
    <cellStyle name="Total 2 4 9 2" xfId="2550" xr:uid="{00000000-0005-0000-0000-0000FF090000}"/>
    <cellStyle name="Total 2 5" xfId="2551" xr:uid="{00000000-0005-0000-0000-0000000A0000}"/>
    <cellStyle name="Total 2 5 10" xfId="2552" xr:uid="{00000000-0005-0000-0000-0000010A0000}"/>
    <cellStyle name="Total 2 5 10 2" xfId="2553" xr:uid="{00000000-0005-0000-0000-0000020A0000}"/>
    <cellStyle name="Total 2 5 11" xfId="2554" xr:uid="{00000000-0005-0000-0000-0000030A0000}"/>
    <cellStyle name="Total 2 5 11 2" xfId="2555" xr:uid="{00000000-0005-0000-0000-0000040A0000}"/>
    <cellStyle name="Total 2 5 12" xfId="2556" xr:uid="{00000000-0005-0000-0000-0000050A0000}"/>
    <cellStyle name="Total 2 5 12 2" xfId="2557" xr:uid="{00000000-0005-0000-0000-0000060A0000}"/>
    <cellStyle name="Total 2 5 13" xfId="2558" xr:uid="{00000000-0005-0000-0000-0000070A0000}"/>
    <cellStyle name="Total 2 5 13 2" xfId="2559" xr:uid="{00000000-0005-0000-0000-0000080A0000}"/>
    <cellStyle name="Total 2 5 14" xfId="2560" xr:uid="{00000000-0005-0000-0000-0000090A0000}"/>
    <cellStyle name="Total 2 5 14 2" xfId="2561" xr:uid="{00000000-0005-0000-0000-00000A0A0000}"/>
    <cellStyle name="Total 2 5 15" xfId="2562" xr:uid="{00000000-0005-0000-0000-00000B0A0000}"/>
    <cellStyle name="Total 2 5 15 2" xfId="2563" xr:uid="{00000000-0005-0000-0000-00000C0A0000}"/>
    <cellStyle name="Total 2 5 16" xfId="2564" xr:uid="{00000000-0005-0000-0000-00000D0A0000}"/>
    <cellStyle name="Total 2 5 16 2" xfId="2565" xr:uid="{00000000-0005-0000-0000-00000E0A0000}"/>
    <cellStyle name="Total 2 5 17" xfId="2566" xr:uid="{00000000-0005-0000-0000-00000F0A0000}"/>
    <cellStyle name="Total 2 5 17 2" xfId="2567" xr:uid="{00000000-0005-0000-0000-0000100A0000}"/>
    <cellStyle name="Total 2 5 18" xfId="2568" xr:uid="{00000000-0005-0000-0000-0000110A0000}"/>
    <cellStyle name="Total 2 5 18 2" xfId="2569" xr:uid="{00000000-0005-0000-0000-0000120A0000}"/>
    <cellStyle name="Total 2 5 19" xfId="2570" xr:uid="{00000000-0005-0000-0000-0000130A0000}"/>
    <cellStyle name="Total 2 5 19 2" xfId="2571" xr:uid="{00000000-0005-0000-0000-0000140A0000}"/>
    <cellStyle name="Total 2 5 2" xfId="2572" xr:uid="{00000000-0005-0000-0000-0000150A0000}"/>
    <cellStyle name="Total 2 5 2 10" xfId="2573" xr:uid="{00000000-0005-0000-0000-0000160A0000}"/>
    <cellStyle name="Total 2 5 2 10 2" xfId="2574" xr:uid="{00000000-0005-0000-0000-0000170A0000}"/>
    <cellStyle name="Total 2 5 2 11" xfId="2575" xr:uid="{00000000-0005-0000-0000-0000180A0000}"/>
    <cellStyle name="Total 2 5 2 11 2" xfId="2576" xr:uid="{00000000-0005-0000-0000-0000190A0000}"/>
    <cellStyle name="Total 2 5 2 12" xfId="2577" xr:uid="{00000000-0005-0000-0000-00001A0A0000}"/>
    <cellStyle name="Total 2 5 2 12 2" xfId="2578" xr:uid="{00000000-0005-0000-0000-00001B0A0000}"/>
    <cellStyle name="Total 2 5 2 13" xfId="2579" xr:uid="{00000000-0005-0000-0000-00001C0A0000}"/>
    <cellStyle name="Total 2 5 2 13 2" xfId="2580" xr:uid="{00000000-0005-0000-0000-00001D0A0000}"/>
    <cellStyle name="Total 2 5 2 14" xfId="2581" xr:uid="{00000000-0005-0000-0000-00001E0A0000}"/>
    <cellStyle name="Total 2 5 2 14 2" xfId="2582" xr:uid="{00000000-0005-0000-0000-00001F0A0000}"/>
    <cellStyle name="Total 2 5 2 15" xfId="2583" xr:uid="{00000000-0005-0000-0000-0000200A0000}"/>
    <cellStyle name="Total 2 5 2 15 2" xfId="2584" xr:uid="{00000000-0005-0000-0000-0000210A0000}"/>
    <cellStyle name="Total 2 5 2 16" xfId="2585" xr:uid="{00000000-0005-0000-0000-0000220A0000}"/>
    <cellStyle name="Total 2 5 2 16 2" xfId="2586" xr:uid="{00000000-0005-0000-0000-0000230A0000}"/>
    <cellStyle name="Total 2 5 2 17" xfId="2587" xr:uid="{00000000-0005-0000-0000-0000240A0000}"/>
    <cellStyle name="Total 2 5 2 17 2" xfId="2588" xr:uid="{00000000-0005-0000-0000-0000250A0000}"/>
    <cellStyle name="Total 2 5 2 18" xfId="2589" xr:uid="{00000000-0005-0000-0000-0000260A0000}"/>
    <cellStyle name="Total 2 5 2 18 2" xfId="2590" xr:uid="{00000000-0005-0000-0000-0000270A0000}"/>
    <cellStyle name="Total 2 5 2 19" xfId="2591" xr:uid="{00000000-0005-0000-0000-0000280A0000}"/>
    <cellStyle name="Total 2 5 2 19 2" xfId="2592" xr:uid="{00000000-0005-0000-0000-0000290A0000}"/>
    <cellStyle name="Total 2 5 2 2" xfId="2593" xr:uid="{00000000-0005-0000-0000-00002A0A0000}"/>
    <cellStyle name="Total 2 5 2 2 2" xfId="2594" xr:uid="{00000000-0005-0000-0000-00002B0A0000}"/>
    <cellStyle name="Total 2 5 2 20" xfId="2595" xr:uid="{00000000-0005-0000-0000-00002C0A0000}"/>
    <cellStyle name="Total 2 5 2 20 2" xfId="2596" xr:uid="{00000000-0005-0000-0000-00002D0A0000}"/>
    <cellStyle name="Total 2 5 2 21" xfId="2597" xr:uid="{00000000-0005-0000-0000-00002E0A0000}"/>
    <cellStyle name="Total 2 5 2 21 2" xfId="2598" xr:uid="{00000000-0005-0000-0000-00002F0A0000}"/>
    <cellStyle name="Total 2 5 2 22" xfId="2599" xr:uid="{00000000-0005-0000-0000-0000300A0000}"/>
    <cellStyle name="Total 2 5 2 22 2" xfId="2600" xr:uid="{00000000-0005-0000-0000-0000310A0000}"/>
    <cellStyle name="Total 2 5 2 23" xfId="2601" xr:uid="{00000000-0005-0000-0000-0000320A0000}"/>
    <cellStyle name="Total 2 5 2 23 2" xfId="2602" xr:uid="{00000000-0005-0000-0000-0000330A0000}"/>
    <cellStyle name="Total 2 5 2 24" xfId="2603" xr:uid="{00000000-0005-0000-0000-0000340A0000}"/>
    <cellStyle name="Total 2 5 2 24 2" xfId="2604" xr:uid="{00000000-0005-0000-0000-0000350A0000}"/>
    <cellStyle name="Total 2 5 2 25" xfId="2605" xr:uid="{00000000-0005-0000-0000-0000360A0000}"/>
    <cellStyle name="Total 2 5 2 25 2" xfId="2606" xr:uid="{00000000-0005-0000-0000-0000370A0000}"/>
    <cellStyle name="Total 2 5 2 26" xfId="2607" xr:uid="{00000000-0005-0000-0000-0000380A0000}"/>
    <cellStyle name="Total 2 5 2 27" xfId="2608" xr:uid="{00000000-0005-0000-0000-0000390A0000}"/>
    <cellStyle name="Total 2 5 2 3" xfId="2609" xr:uid="{00000000-0005-0000-0000-00003A0A0000}"/>
    <cellStyle name="Total 2 5 2 3 2" xfId="2610" xr:uid="{00000000-0005-0000-0000-00003B0A0000}"/>
    <cellStyle name="Total 2 5 2 4" xfId="2611" xr:uid="{00000000-0005-0000-0000-00003C0A0000}"/>
    <cellStyle name="Total 2 5 2 4 2" xfId="2612" xr:uid="{00000000-0005-0000-0000-00003D0A0000}"/>
    <cellStyle name="Total 2 5 2 5" xfId="2613" xr:uid="{00000000-0005-0000-0000-00003E0A0000}"/>
    <cellStyle name="Total 2 5 2 5 2" xfId="2614" xr:uid="{00000000-0005-0000-0000-00003F0A0000}"/>
    <cellStyle name="Total 2 5 2 6" xfId="2615" xr:uid="{00000000-0005-0000-0000-0000400A0000}"/>
    <cellStyle name="Total 2 5 2 6 2" xfId="2616" xr:uid="{00000000-0005-0000-0000-0000410A0000}"/>
    <cellStyle name="Total 2 5 2 7" xfId="2617" xr:uid="{00000000-0005-0000-0000-0000420A0000}"/>
    <cellStyle name="Total 2 5 2 7 2" xfId="2618" xr:uid="{00000000-0005-0000-0000-0000430A0000}"/>
    <cellStyle name="Total 2 5 2 8" xfId="2619" xr:uid="{00000000-0005-0000-0000-0000440A0000}"/>
    <cellStyle name="Total 2 5 2 8 2" xfId="2620" xr:uid="{00000000-0005-0000-0000-0000450A0000}"/>
    <cellStyle name="Total 2 5 2 9" xfId="2621" xr:uid="{00000000-0005-0000-0000-0000460A0000}"/>
    <cellStyle name="Total 2 5 2 9 2" xfId="2622" xr:uid="{00000000-0005-0000-0000-0000470A0000}"/>
    <cellStyle name="Total 2 5 20" xfId="2623" xr:uid="{00000000-0005-0000-0000-0000480A0000}"/>
    <cellStyle name="Total 2 5 20 2" xfId="2624" xr:uid="{00000000-0005-0000-0000-0000490A0000}"/>
    <cellStyle name="Total 2 5 21" xfId="2625" xr:uid="{00000000-0005-0000-0000-00004A0A0000}"/>
    <cellStyle name="Total 2 5 21 2" xfId="2626" xr:uid="{00000000-0005-0000-0000-00004B0A0000}"/>
    <cellStyle name="Total 2 5 22" xfId="2627" xr:uid="{00000000-0005-0000-0000-00004C0A0000}"/>
    <cellStyle name="Total 2 5 22 2" xfId="2628" xr:uid="{00000000-0005-0000-0000-00004D0A0000}"/>
    <cellStyle name="Total 2 5 23" xfId="2629" xr:uid="{00000000-0005-0000-0000-00004E0A0000}"/>
    <cellStyle name="Total 2 5 23 2" xfId="2630" xr:uid="{00000000-0005-0000-0000-00004F0A0000}"/>
    <cellStyle name="Total 2 5 24" xfId="2631" xr:uid="{00000000-0005-0000-0000-0000500A0000}"/>
    <cellStyle name="Total 2 5 24 2" xfId="2632" xr:uid="{00000000-0005-0000-0000-0000510A0000}"/>
    <cellStyle name="Total 2 5 25" xfId="2633" xr:uid="{00000000-0005-0000-0000-0000520A0000}"/>
    <cellStyle name="Total 2 5 25 2" xfId="2634" xr:uid="{00000000-0005-0000-0000-0000530A0000}"/>
    <cellStyle name="Total 2 5 26" xfId="2635" xr:uid="{00000000-0005-0000-0000-0000540A0000}"/>
    <cellStyle name="Total 2 5 26 2" xfId="2636" xr:uid="{00000000-0005-0000-0000-0000550A0000}"/>
    <cellStyle name="Total 2 5 27" xfId="2637" xr:uid="{00000000-0005-0000-0000-0000560A0000}"/>
    <cellStyle name="Total 2 5 27 2" xfId="2638" xr:uid="{00000000-0005-0000-0000-0000570A0000}"/>
    <cellStyle name="Total 2 5 28" xfId="2639" xr:uid="{00000000-0005-0000-0000-0000580A0000}"/>
    <cellStyle name="Total 2 5 29" xfId="2640" xr:uid="{00000000-0005-0000-0000-0000590A0000}"/>
    <cellStyle name="Total 2 5 3" xfId="2641" xr:uid="{00000000-0005-0000-0000-00005A0A0000}"/>
    <cellStyle name="Total 2 5 3 2" xfId="2642" xr:uid="{00000000-0005-0000-0000-00005B0A0000}"/>
    <cellStyle name="Total 2 5 30" xfId="2643" xr:uid="{00000000-0005-0000-0000-00005C0A0000}"/>
    <cellStyle name="Total 2 5 4" xfId="2644" xr:uid="{00000000-0005-0000-0000-00005D0A0000}"/>
    <cellStyle name="Total 2 5 4 2" xfId="2645" xr:uid="{00000000-0005-0000-0000-00005E0A0000}"/>
    <cellStyle name="Total 2 5 5" xfId="2646" xr:uid="{00000000-0005-0000-0000-00005F0A0000}"/>
    <cellStyle name="Total 2 5 5 2" xfId="2647" xr:uid="{00000000-0005-0000-0000-0000600A0000}"/>
    <cellStyle name="Total 2 5 6" xfId="2648" xr:uid="{00000000-0005-0000-0000-0000610A0000}"/>
    <cellStyle name="Total 2 5 6 2" xfId="2649" xr:uid="{00000000-0005-0000-0000-0000620A0000}"/>
    <cellStyle name="Total 2 5 7" xfId="2650" xr:uid="{00000000-0005-0000-0000-0000630A0000}"/>
    <cellStyle name="Total 2 5 7 2" xfId="2651" xr:uid="{00000000-0005-0000-0000-0000640A0000}"/>
    <cellStyle name="Total 2 5 8" xfId="2652" xr:uid="{00000000-0005-0000-0000-0000650A0000}"/>
    <cellStyle name="Total 2 5 8 2" xfId="2653" xr:uid="{00000000-0005-0000-0000-0000660A0000}"/>
    <cellStyle name="Total 2 5 9" xfId="2654" xr:uid="{00000000-0005-0000-0000-0000670A0000}"/>
    <cellStyle name="Total 2 5 9 2" xfId="2655" xr:uid="{00000000-0005-0000-0000-0000680A0000}"/>
    <cellStyle name="Total 2 6" xfId="2656" xr:uid="{00000000-0005-0000-0000-0000690A0000}"/>
    <cellStyle name="Total 2 6 10" xfId="2657" xr:uid="{00000000-0005-0000-0000-00006A0A0000}"/>
    <cellStyle name="Total 2 6 10 2" xfId="2658" xr:uid="{00000000-0005-0000-0000-00006B0A0000}"/>
    <cellStyle name="Total 2 6 11" xfId="2659" xr:uid="{00000000-0005-0000-0000-00006C0A0000}"/>
    <cellStyle name="Total 2 6 11 2" xfId="2660" xr:uid="{00000000-0005-0000-0000-00006D0A0000}"/>
    <cellStyle name="Total 2 6 12" xfId="2661" xr:uid="{00000000-0005-0000-0000-00006E0A0000}"/>
    <cellStyle name="Total 2 6 12 2" xfId="2662" xr:uid="{00000000-0005-0000-0000-00006F0A0000}"/>
    <cellStyle name="Total 2 6 13" xfId="2663" xr:uid="{00000000-0005-0000-0000-0000700A0000}"/>
    <cellStyle name="Total 2 6 13 2" xfId="2664" xr:uid="{00000000-0005-0000-0000-0000710A0000}"/>
    <cellStyle name="Total 2 6 14" xfId="2665" xr:uid="{00000000-0005-0000-0000-0000720A0000}"/>
    <cellStyle name="Total 2 6 14 2" xfId="2666" xr:uid="{00000000-0005-0000-0000-0000730A0000}"/>
    <cellStyle name="Total 2 6 15" xfId="2667" xr:uid="{00000000-0005-0000-0000-0000740A0000}"/>
    <cellStyle name="Total 2 6 15 2" xfId="2668" xr:uid="{00000000-0005-0000-0000-0000750A0000}"/>
    <cellStyle name="Total 2 6 16" xfId="2669" xr:uid="{00000000-0005-0000-0000-0000760A0000}"/>
    <cellStyle name="Total 2 6 16 2" xfId="2670" xr:uid="{00000000-0005-0000-0000-0000770A0000}"/>
    <cellStyle name="Total 2 6 17" xfId="2671" xr:uid="{00000000-0005-0000-0000-0000780A0000}"/>
    <cellStyle name="Total 2 6 17 2" xfId="2672" xr:uid="{00000000-0005-0000-0000-0000790A0000}"/>
    <cellStyle name="Total 2 6 18" xfId="2673" xr:uid="{00000000-0005-0000-0000-00007A0A0000}"/>
    <cellStyle name="Total 2 6 18 2" xfId="2674" xr:uid="{00000000-0005-0000-0000-00007B0A0000}"/>
    <cellStyle name="Total 2 6 19" xfId="2675" xr:uid="{00000000-0005-0000-0000-00007C0A0000}"/>
    <cellStyle name="Total 2 6 19 2" xfId="2676" xr:uid="{00000000-0005-0000-0000-00007D0A0000}"/>
    <cellStyle name="Total 2 6 2" xfId="2677" xr:uid="{00000000-0005-0000-0000-00007E0A0000}"/>
    <cellStyle name="Total 2 6 2 2" xfId="2678" xr:uid="{00000000-0005-0000-0000-00007F0A0000}"/>
    <cellStyle name="Total 2 6 20" xfId="2679" xr:uid="{00000000-0005-0000-0000-0000800A0000}"/>
    <cellStyle name="Total 2 6 20 2" xfId="2680" xr:uid="{00000000-0005-0000-0000-0000810A0000}"/>
    <cellStyle name="Total 2 6 21" xfId="2681" xr:uid="{00000000-0005-0000-0000-0000820A0000}"/>
    <cellStyle name="Total 2 6 21 2" xfId="2682" xr:uid="{00000000-0005-0000-0000-0000830A0000}"/>
    <cellStyle name="Total 2 6 22" xfId="2683" xr:uid="{00000000-0005-0000-0000-0000840A0000}"/>
    <cellStyle name="Total 2 6 22 2" xfId="2684" xr:uid="{00000000-0005-0000-0000-0000850A0000}"/>
    <cellStyle name="Total 2 6 23" xfId="2685" xr:uid="{00000000-0005-0000-0000-0000860A0000}"/>
    <cellStyle name="Total 2 6 23 2" xfId="2686" xr:uid="{00000000-0005-0000-0000-0000870A0000}"/>
    <cellStyle name="Total 2 6 24" xfId="2687" xr:uid="{00000000-0005-0000-0000-0000880A0000}"/>
    <cellStyle name="Total 2 6 24 2" xfId="2688" xr:uid="{00000000-0005-0000-0000-0000890A0000}"/>
    <cellStyle name="Total 2 6 25" xfId="2689" xr:uid="{00000000-0005-0000-0000-00008A0A0000}"/>
    <cellStyle name="Total 2 6 25 2" xfId="2690" xr:uid="{00000000-0005-0000-0000-00008B0A0000}"/>
    <cellStyle name="Total 2 6 26" xfId="2691" xr:uid="{00000000-0005-0000-0000-00008C0A0000}"/>
    <cellStyle name="Total 2 6 27" xfId="2692" xr:uid="{00000000-0005-0000-0000-00008D0A0000}"/>
    <cellStyle name="Total 2 6 3" xfId="2693" xr:uid="{00000000-0005-0000-0000-00008E0A0000}"/>
    <cellStyle name="Total 2 6 3 2" xfId="2694" xr:uid="{00000000-0005-0000-0000-00008F0A0000}"/>
    <cellStyle name="Total 2 6 4" xfId="2695" xr:uid="{00000000-0005-0000-0000-0000900A0000}"/>
    <cellStyle name="Total 2 6 4 2" xfId="2696" xr:uid="{00000000-0005-0000-0000-0000910A0000}"/>
    <cellStyle name="Total 2 6 5" xfId="2697" xr:uid="{00000000-0005-0000-0000-0000920A0000}"/>
    <cellStyle name="Total 2 6 5 2" xfId="2698" xr:uid="{00000000-0005-0000-0000-0000930A0000}"/>
    <cellStyle name="Total 2 6 6" xfId="2699" xr:uid="{00000000-0005-0000-0000-0000940A0000}"/>
    <cellStyle name="Total 2 6 6 2" xfId="2700" xr:uid="{00000000-0005-0000-0000-0000950A0000}"/>
    <cellStyle name="Total 2 6 7" xfId="2701" xr:uid="{00000000-0005-0000-0000-0000960A0000}"/>
    <cellStyle name="Total 2 6 7 2" xfId="2702" xr:uid="{00000000-0005-0000-0000-0000970A0000}"/>
    <cellStyle name="Total 2 6 8" xfId="2703" xr:uid="{00000000-0005-0000-0000-0000980A0000}"/>
    <cellStyle name="Total 2 6 8 2" xfId="2704" xr:uid="{00000000-0005-0000-0000-0000990A0000}"/>
    <cellStyle name="Total 2 6 9" xfId="2705" xr:uid="{00000000-0005-0000-0000-00009A0A0000}"/>
    <cellStyle name="Total 2 6 9 2" xfId="2706" xr:uid="{00000000-0005-0000-0000-00009B0A0000}"/>
    <cellStyle name="Total 2 7" xfId="2707" xr:uid="{00000000-0005-0000-0000-00009C0A0000}"/>
    <cellStyle name="Total 2 7 2" xfId="2708" xr:uid="{00000000-0005-0000-0000-00009D0A0000}"/>
    <cellStyle name="Total 2 8" xfId="2709" xr:uid="{00000000-0005-0000-0000-00009E0A0000}"/>
    <cellStyle name="Total 2 8 2" xfId="2710" xr:uid="{00000000-0005-0000-0000-00009F0A0000}"/>
    <cellStyle name="Total 2 9" xfId="2711" xr:uid="{00000000-0005-0000-0000-0000A00A0000}"/>
    <cellStyle name="Total 2 9 2" xfId="2712" xr:uid="{00000000-0005-0000-0000-0000A10A0000}"/>
    <cellStyle name="Warning Text 2" xfId="2713" xr:uid="{00000000-0005-0000-0000-0000A20A0000}"/>
  </cellStyles>
  <dxfs count="148">
    <dxf>
      <font>
        <strike val="0"/>
        <color theme="0"/>
      </font>
      <fill>
        <patternFill>
          <bgColor theme="0"/>
        </patternFill>
      </fill>
      <border>
        <left/>
        <right/>
        <top/>
        <bottom/>
        <vertical/>
        <horizontal/>
      </border>
    </dxf>
    <dxf>
      <font>
        <strike val="0"/>
        <color theme="0"/>
      </font>
      <fill>
        <patternFill>
          <bgColor theme="0"/>
        </patternFill>
      </fill>
      <border>
        <left/>
        <right/>
        <top/>
        <bottom/>
        <vertical/>
        <horizontal/>
      </border>
    </dxf>
    <dxf>
      <font>
        <strike val="0"/>
        <color theme="0"/>
      </font>
      <fill>
        <patternFill>
          <bgColor theme="0"/>
        </patternFill>
      </fill>
      <border>
        <left/>
        <right/>
        <top/>
        <bottom/>
        <vertical/>
        <horizontal/>
      </border>
    </dxf>
    <dxf>
      <font>
        <strike val="0"/>
        <color theme="0"/>
      </font>
      <fill>
        <patternFill>
          <bgColor theme="0"/>
        </patternFill>
      </fill>
      <border>
        <left/>
        <right/>
        <top/>
        <bottom/>
        <vertical/>
        <horizontal/>
      </border>
    </dxf>
    <dxf>
      <font>
        <strike val="0"/>
        <color theme="0"/>
      </font>
      <fill>
        <patternFill patternType="none">
          <bgColor auto="1"/>
        </patternFill>
      </fill>
      <border>
        <left/>
        <right/>
        <top/>
        <bottom/>
        <vertical/>
        <horizontal/>
      </border>
    </dxf>
    <dxf>
      <font>
        <strike val="0"/>
        <color theme="0"/>
      </font>
      <fill>
        <patternFill patternType="none">
          <bgColor auto="1"/>
        </patternFill>
      </fill>
      <border>
        <left/>
        <right/>
        <top/>
        <bottom/>
        <vertical/>
        <horizontal/>
      </border>
    </dxf>
    <dxf>
      <font>
        <strike val="0"/>
        <color theme="0"/>
      </font>
      <fill>
        <patternFill patternType="none">
          <bgColor auto="1"/>
        </patternFill>
      </fill>
      <border>
        <left/>
        <right/>
        <top/>
        <bottom/>
        <vertical/>
        <horizontal/>
      </border>
    </dxf>
    <dxf>
      <font>
        <strike val="0"/>
        <color theme="0"/>
      </font>
      <fill>
        <patternFill patternType="none">
          <bgColor auto="1"/>
        </patternFill>
      </fill>
      <border>
        <left/>
        <right/>
        <top/>
        <bottom/>
        <vertical/>
        <horizontal/>
      </border>
    </dxf>
    <dxf>
      <font>
        <strike val="0"/>
        <color theme="0"/>
      </font>
      <fill>
        <patternFill patternType="none">
          <bgColor auto="1"/>
        </patternFill>
      </fill>
      <border>
        <left/>
        <right/>
        <top/>
        <bottom/>
        <vertical/>
        <horizontal/>
      </border>
    </dxf>
    <dxf>
      <font>
        <strike val="0"/>
        <color theme="0"/>
      </font>
      <fill>
        <patternFill patternType="none">
          <bgColor auto="1"/>
        </patternFill>
      </fill>
      <border>
        <left/>
        <right/>
        <top/>
        <bottom/>
        <vertical/>
        <horizontal/>
      </border>
    </dxf>
    <dxf>
      <font>
        <strike val="0"/>
        <color theme="0"/>
      </font>
      <fill>
        <patternFill patternType="none">
          <bgColor auto="1"/>
        </patternFill>
      </fill>
      <border>
        <left/>
        <right/>
        <top/>
        <bottom/>
        <vertical/>
        <horizontal/>
      </border>
    </dxf>
    <dxf>
      <font>
        <strike val="0"/>
        <color theme="0"/>
      </font>
      <fill>
        <patternFill patternType="none">
          <bgColor auto="1"/>
        </patternFill>
      </fill>
      <border>
        <left/>
        <right/>
        <top/>
        <bottom/>
        <vertical/>
        <horizontal/>
      </border>
    </dxf>
    <dxf>
      <font>
        <strike val="0"/>
        <color theme="0"/>
      </font>
      <fill>
        <patternFill patternType="none">
          <bgColor auto="1"/>
        </patternFill>
      </fill>
      <border>
        <left/>
        <right/>
        <top/>
        <bottom/>
        <vertical/>
        <horizontal/>
      </border>
    </dxf>
    <dxf>
      <font>
        <strike val="0"/>
        <color theme="0"/>
      </font>
      <fill>
        <patternFill patternType="none">
          <bgColor auto="1"/>
        </patternFill>
      </fill>
      <border>
        <left/>
        <right/>
        <top/>
        <bottom/>
        <vertical/>
        <horizontal/>
      </border>
    </dxf>
    <dxf>
      <font>
        <strike val="0"/>
        <color theme="0"/>
      </font>
      <fill>
        <patternFill patternType="none">
          <bgColor auto="1"/>
        </patternFill>
      </fill>
      <border>
        <left/>
        <right/>
        <top/>
        <bottom/>
        <vertical/>
        <horizontal/>
      </border>
    </dxf>
    <dxf>
      <font>
        <strike val="0"/>
        <color theme="0"/>
      </font>
      <fill>
        <patternFill patternType="none">
          <bgColor auto="1"/>
        </patternFill>
      </fill>
      <border>
        <left/>
        <right/>
        <top/>
        <bottom/>
        <vertical/>
        <horizontal/>
      </border>
    </dxf>
    <dxf>
      <font>
        <strike val="0"/>
        <color theme="0"/>
      </font>
      <fill>
        <patternFill patternType="none">
          <bgColor auto="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color theme="1" tint="0.24994659260841701"/>
      </font>
      <fill>
        <patternFill>
          <bgColor theme="1" tint="0.24994659260841701"/>
        </patternFill>
      </fill>
      <border>
        <left/>
        <right/>
        <top/>
        <bottom/>
        <vertical/>
        <horizontal/>
      </border>
    </dxf>
    <dxf>
      <font>
        <color theme="1" tint="0.24994659260841701"/>
      </font>
      <fill>
        <patternFill>
          <bgColor theme="1" tint="0.24994659260841701"/>
        </patternFill>
      </fill>
      <border>
        <left/>
        <right/>
        <top/>
        <bottom/>
        <vertical/>
        <horizontal/>
      </border>
    </dxf>
    <dxf>
      <font>
        <color theme="1" tint="0.24994659260841701"/>
      </font>
      <fill>
        <patternFill>
          <bgColor theme="1" tint="0.24994659260841701"/>
        </patternFill>
      </fill>
      <border>
        <left/>
        <right/>
        <top/>
        <bottom/>
        <vertical/>
        <horizontal/>
      </border>
    </dxf>
    <dxf>
      <font>
        <color theme="1" tint="0.24994659260841701"/>
      </font>
      <fill>
        <patternFill>
          <bgColor theme="1" tint="0.24994659260841701"/>
        </patternFill>
      </fill>
      <border>
        <left/>
        <right/>
        <top/>
        <bottom/>
        <vertical/>
        <horizontal/>
      </border>
    </dxf>
    <dxf>
      <fill>
        <patternFill>
          <bgColor rgb="FFFFFF00"/>
        </patternFill>
      </fill>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font>
      <fill>
        <patternFill>
          <bgColor rgb="FFFFFF00"/>
        </patternFill>
      </fill>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1" tint="0.24994659260841701"/>
      </font>
      <fill>
        <patternFill>
          <bgColor theme="1" tint="0.24994659260841701"/>
        </patternFill>
      </fill>
      <border>
        <left/>
        <right/>
        <top/>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auto="1"/>
      </font>
      <fill>
        <patternFill>
          <bgColor rgb="FFFFFF00"/>
        </patternFill>
      </fill>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none">
          <bgColor auto="1"/>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colors>
    <mruColors>
      <color rgb="FF7DC9EB"/>
      <color rgb="FFB7F9F3"/>
      <color rgb="FFFBFDB5"/>
      <color rgb="FF80D27C"/>
      <color rgb="FF5CF2E4"/>
      <color rgb="FF008A3E"/>
      <color rgb="FFFFFF66"/>
      <color rgb="FFFF99CC"/>
      <color rgb="FFB6FAD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fmlaLink="$H$14" lockText="1" noThreeD="1"/>
</file>

<file path=xl/ctrlProps/ctrlProp100.xml><?xml version="1.0" encoding="utf-8"?>
<formControlPr xmlns="http://schemas.microsoft.com/office/spreadsheetml/2009/9/main" objectType="CheckBox" fmlaLink="$H$19" lockText="1" noThreeD="1"/>
</file>

<file path=xl/ctrlProps/ctrlProp101.xml><?xml version="1.0" encoding="utf-8"?>
<formControlPr xmlns="http://schemas.microsoft.com/office/spreadsheetml/2009/9/main" objectType="CheckBox" fmlaLink="$I$19" lockText="1" noThreeD="1"/>
</file>

<file path=xl/ctrlProps/ctrlProp102.xml><?xml version="1.0" encoding="utf-8"?>
<formControlPr xmlns="http://schemas.microsoft.com/office/spreadsheetml/2009/9/main" objectType="CheckBox" fmlaLink="$K$20" lockText="1" noThreeD="1"/>
</file>

<file path=xl/ctrlProps/ctrlProp103.xml><?xml version="1.0" encoding="utf-8"?>
<formControlPr xmlns="http://schemas.microsoft.com/office/spreadsheetml/2009/9/main" objectType="CheckBox" fmlaLink="$L$20" lockText="1" noThreeD="1"/>
</file>

<file path=xl/ctrlProps/ctrlProp104.xml><?xml version="1.0" encoding="utf-8"?>
<formControlPr xmlns="http://schemas.microsoft.com/office/spreadsheetml/2009/9/main" objectType="CheckBox" fmlaLink="$H$42" lockText="1" noThreeD="1"/>
</file>

<file path=xl/ctrlProps/ctrlProp105.xml><?xml version="1.0" encoding="utf-8"?>
<formControlPr xmlns="http://schemas.microsoft.com/office/spreadsheetml/2009/9/main" objectType="CheckBox" fmlaLink="$H$43" lockText="1" noThreeD="1"/>
</file>

<file path=xl/ctrlProps/ctrlProp106.xml><?xml version="1.0" encoding="utf-8"?>
<formControlPr xmlns="http://schemas.microsoft.com/office/spreadsheetml/2009/9/main" objectType="CheckBox" fmlaLink="$L$43" lockText="1" noThreeD="1"/>
</file>

<file path=xl/ctrlProps/ctrlProp107.xml><?xml version="1.0" encoding="utf-8"?>
<formControlPr xmlns="http://schemas.microsoft.com/office/spreadsheetml/2009/9/main" objectType="CheckBox" fmlaLink="'Scope of Work'!$D$23" lockText="1" noThreeD="1"/>
</file>

<file path=xl/ctrlProps/ctrlProp108.xml><?xml version="1.0" encoding="utf-8"?>
<formControlPr xmlns="http://schemas.microsoft.com/office/spreadsheetml/2009/9/main" objectType="CheckBox" fmlaLink="'Scope of Work'!$D$24" lockText="1" noThreeD="1"/>
</file>

<file path=xl/ctrlProps/ctrlProp109.xml><?xml version="1.0" encoding="utf-8"?>
<formControlPr xmlns="http://schemas.microsoft.com/office/spreadsheetml/2009/9/main" objectType="CheckBox" fmlaLink="'Scope of Work'!$D$25" lockText="1" noThreeD="1"/>
</file>

<file path=xl/ctrlProps/ctrlProp11.xml><?xml version="1.0" encoding="utf-8"?>
<formControlPr xmlns="http://schemas.microsoft.com/office/spreadsheetml/2009/9/main" objectType="CheckBox" fmlaLink="$I$8" lockText="1" noThreeD="1"/>
</file>

<file path=xl/ctrlProps/ctrlProp110.xml><?xml version="1.0" encoding="utf-8"?>
<formControlPr xmlns="http://schemas.microsoft.com/office/spreadsheetml/2009/9/main" objectType="CheckBox" fmlaLink="'Scope of Work'!$D$22" lockText="1" noThreeD="1"/>
</file>

<file path=xl/ctrlProps/ctrlProp111.xml><?xml version="1.0" encoding="utf-8"?>
<formControlPr xmlns="http://schemas.microsoft.com/office/spreadsheetml/2009/9/main" objectType="CheckBox" fmlaLink="'Scope of Work'!#REF!" lockText="1" noThreeD="1"/>
</file>

<file path=xl/ctrlProps/ctrlProp112.xml><?xml version="1.0" encoding="utf-8"?>
<formControlPr xmlns="http://schemas.microsoft.com/office/spreadsheetml/2009/9/main" objectType="CheckBox" fmlaLink="'Scope of Work'!$J$3" lockText="1" noThreeD="1"/>
</file>

<file path=xl/ctrlProps/ctrlProp113.xml><?xml version="1.0" encoding="utf-8"?>
<formControlPr xmlns="http://schemas.microsoft.com/office/spreadsheetml/2009/9/main" objectType="CheckBox" checked="Checked" fmlaLink="'Scope of Work'!$J$2" lockText="1" noThreeD="1"/>
</file>

<file path=xl/ctrlProps/ctrlProp114.xml><?xml version="1.0" encoding="utf-8"?>
<formControlPr xmlns="http://schemas.microsoft.com/office/spreadsheetml/2009/9/main" objectType="CheckBox" checked="Checked" fmlaLink="'Scope of Work'!$P$3" lockText="1" noThreeD="1"/>
</file>

<file path=xl/ctrlProps/ctrlProp115.xml><?xml version="1.0" encoding="utf-8"?>
<formControlPr xmlns="http://schemas.microsoft.com/office/spreadsheetml/2009/9/main" objectType="CheckBox" fmlaLink="'Scope of Work'!$P$2" lockText="1" noThreeD="1"/>
</file>

<file path=xl/ctrlProps/ctrlProp116.xml><?xml version="1.0" encoding="utf-8"?>
<formControlPr xmlns="http://schemas.microsoft.com/office/spreadsheetml/2009/9/main" objectType="CheckBox" checked="Checked" fmlaLink="'Scope of Work'!$V$3" lockText="1" noThreeD="1"/>
</file>

<file path=xl/ctrlProps/ctrlProp117.xml><?xml version="1.0" encoding="utf-8"?>
<formControlPr xmlns="http://schemas.microsoft.com/office/spreadsheetml/2009/9/main" objectType="CheckBox" fmlaLink="'Scope of Work'!$V$2" lockText="1" noThreeD="1"/>
</file>

<file path=xl/ctrlProps/ctrlProp118.xml><?xml version="1.0" encoding="utf-8"?>
<formControlPr xmlns="http://schemas.microsoft.com/office/spreadsheetml/2009/9/main" objectType="CheckBox" checked="Checked" fmlaLink="'Scope of Work'!$AB$3" lockText="1" noThreeD="1"/>
</file>

<file path=xl/ctrlProps/ctrlProp119.xml><?xml version="1.0" encoding="utf-8"?>
<formControlPr xmlns="http://schemas.microsoft.com/office/spreadsheetml/2009/9/main" objectType="CheckBox" fmlaLink="'Scope of Work'!$AB$2" lockText="1" noThreeD="1"/>
</file>

<file path=xl/ctrlProps/ctrlProp12.xml><?xml version="1.0" encoding="utf-8"?>
<formControlPr xmlns="http://schemas.microsoft.com/office/spreadsheetml/2009/9/main" objectType="CheckBox" fmlaLink="$I$9" lockText="1" noThreeD="1"/>
</file>

<file path=xl/ctrlProps/ctrlProp120.xml><?xml version="1.0" encoding="utf-8"?>
<formControlPr xmlns="http://schemas.microsoft.com/office/spreadsheetml/2009/9/main" objectType="CheckBox" checked="Checked" fmlaLink="'Scope of Work'!$J$12" lockText="1" noThreeD="1"/>
</file>

<file path=xl/ctrlProps/ctrlProp121.xml><?xml version="1.0" encoding="utf-8"?>
<formControlPr xmlns="http://schemas.microsoft.com/office/spreadsheetml/2009/9/main" objectType="CheckBox" fmlaLink="'Scope of Work'!$J$11" lockText="1" noThreeD="1"/>
</file>

<file path=xl/ctrlProps/ctrlProp122.xml><?xml version="1.0" encoding="utf-8"?>
<formControlPr xmlns="http://schemas.microsoft.com/office/spreadsheetml/2009/9/main" objectType="CheckBox" fmlaLink="'Scope of Work'!$J$21" lockText="1" noThreeD="1"/>
</file>

<file path=xl/ctrlProps/ctrlProp123.xml><?xml version="1.0" encoding="utf-8"?>
<formControlPr xmlns="http://schemas.microsoft.com/office/spreadsheetml/2009/9/main" objectType="CheckBox" checked="Checked" fmlaLink="'Scope of Work'!$J$20" lockText="1" noThreeD="1"/>
</file>

<file path=xl/ctrlProps/ctrlProp124.xml><?xml version="1.0" encoding="utf-8"?>
<formControlPr xmlns="http://schemas.microsoft.com/office/spreadsheetml/2009/9/main" objectType="CheckBox" fmlaLink="'Scope of Work'!$P$10" lockText="1" noThreeD="1"/>
</file>

<file path=xl/ctrlProps/ctrlProp125.xml><?xml version="1.0" encoding="utf-8"?>
<formControlPr xmlns="http://schemas.microsoft.com/office/spreadsheetml/2009/9/main" objectType="CheckBox" fmlaLink="'Scope of Work'!$P$9" lockText="1" noThreeD="1"/>
</file>

<file path=xl/ctrlProps/ctrlProp126.xml><?xml version="1.0" encoding="utf-8"?>
<formControlPr xmlns="http://schemas.microsoft.com/office/spreadsheetml/2009/9/main" objectType="CheckBox" fmlaLink="'Scope of Work'!$P$13" lockText="1" noThreeD="1"/>
</file>

<file path=xl/ctrlProps/ctrlProp127.xml><?xml version="1.0" encoding="utf-8"?>
<formControlPr xmlns="http://schemas.microsoft.com/office/spreadsheetml/2009/9/main" objectType="CheckBox" fmlaLink="'Scope of Work'!$P$12" lockText="1" noThreeD="1"/>
</file>

<file path=xl/ctrlProps/ctrlProp128.xml><?xml version="1.0" encoding="utf-8"?>
<formControlPr xmlns="http://schemas.microsoft.com/office/spreadsheetml/2009/9/main" objectType="CheckBox" fmlaLink="'Scope of Work'!$P$15" lockText="1" noThreeD="1"/>
</file>

<file path=xl/ctrlProps/ctrlProp129.xml><?xml version="1.0" encoding="utf-8"?>
<formControlPr xmlns="http://schemas.microsoft.com/office/spreadsheetml/2009/9/main" objectType="CheckBox" fmlaLink="'Scope of Work'!$P$16" lockText="1" noThreeD="1"/>
</file>

<file path=xl/ctrlProps/ctrlProp13.xml><?xml version="1.0" encoding="utf-8"?>
<formControlPr xmlns="http://schemas.microsoft.com/office/spreadsheetml/2009/9/main" objectType="CheckBox" fmlaLink="$I$11" lockText="1" noThreeD="1"/>
</file>

<file path=xl/ctrlProps/ctrlProp130.xml><?xml version="1.0" encoding="utf-8"?>
<formControlPr xmlns="http://schemas.microsoft.com/office/spreadsheetml/2009/9/main" objectType="CheckBox" fmlaLink="'Scope of Work'!$P$18" lockText="1" noThreeD="1"/>
</file>

<file path=xl/ctrlProps/ctrlProp131.xml><?xml version="1.0" encoding="utf-8"?>
<formControlPr xmlns="http://schemas.microsoft.com/office/spreadsheetml/2009/9/main" objectType="CheckBox" fmlaLink="'Scope of Work'!$P$19" lockText="1" noThreeD="1"/>
</file>

<file path=xl/ctrlProps/ctrlProp132.xml><?xml version="1.0" encoding="utf-8"?>
<formControlPr xmlns="http://schemas.microsoft.com/office/spreadsheetml/2009/9/main" objectType="CheckBox" fmlaLink="'Scope of Work'!$P$22" lockText="1" noThreeD="1"/>
</file>

<file path=xl/ctrlProps/ctrlProp133.xml><?xml version="1.0" encoding="utf-8"?>
<formControlPr xmlns="http://schemas.microsoft.com/office/spreadsheetml/2009/9/main" objectType="CheckBox" fmlaLink="'Scope of Work'!$P$21" lockText="1" noThreeD="1"/>
</file>

<file path=xl/ctrlProps/ctrlProp134.xml><?xml version="1.0" encoding="utf-8"?>
<formControlPr xmlns="http://schemas.microsoft.com/office/spreadsheetml/2009/9/main" objectType="CheckBox" checked="Checked" fmlaLink="'Scope of Work'!$J$24" lockText="1" noThreeD="1"/>
</file>

<file path=xl/ctrlProps/ctrlProp135.xml><?xml version="1.0" encoding="utf-8"?>
<formControlPr xmlns="http://schemas.microsoft.com/office/spreadsheetml/2009/9/main" objectType="CheckBox" fmlaLink="'Scope of Work'!$J$23" lockText="1" noThreeD="1"/>
</file>

<file path=xl/ctrlProps/ctrlProp136.xml><?xml version="1.0" encoding="utf-8"?>
<formControlPr xmlns="http://schemas.microsoft.com/office/spreadsheetml/2009/9/main" objectType="CheckBox" fmlaLink="'Scope of Work'!$V$24" lockText="1" noThreeD="1"/>
</file>

<file path=xl/ctrlProps/ctrlProp137.xml><?xml version="1.0" encoding="utf-8"?>
<formControlPr xmlns="http://schemas.microsoft.com/office/spreadsheetml/2009/9/main" objectType="CheckBox" fmlaLink="'Scope of Work'!$V$23" lockText="1" noThreeD="1"/>
</file>

<file path=xl/ctrlProps/ctrlProp138.xml><?xml version="1.0" encoding="utf-8"?>
<formControlPr xmlns="http://schemas.microsoft.com/office/spreadsheetml/2009/9/main" objectType="CheckBox" checked="Checked" fmlaLink="'Scope of Work'!$J$15" lockText="1" noThreeD="1"/>
</file>

<file path=xl/ctrlProps/ctrlProp139.xml><?xml version="1.0" encoding="utf-8"?>
<formControlPr xmlns="http://schemas.microsoft.com/office/spreadsheetml/2009/9/main" objectType="CheckBox" fmlaLink="'Scope of Work'!$J$14" lockText="1" noThreeD="1"/>
</file>

<file path=xl/ctrlProps/ctrlProp14.xml><?xml version="1.0" encoding="utf-8"?>
<formControlPr xmlns="http://schemas.microsoft.com/office/spreadsheetml/2009/9/main" objectType="CheckBox" fmlaLink="$I$12" lockText="1" noThreeD="1"/>
</file>

<file path=xl/ctrlProps/ctrlProp140.xml><?xml version="1.0" encoding="utf-8"?>
<formControlPr xmlns="http://schemas.microsoft.com/office/spreadsheetml/2009/9/main" objectType="CheckBox" fmlaLink="'Scope of Work'!$J$55" lockText="1" noThreeD="1"/>
</file>

<file path=xl/ctrlProps/ctrlProp141.xml><?xml version="1.0" encoding="utf-8"?>
<formControlPr xmlns="http://schemas.microsoft.com/office/spreadsheetml/2009/9/main" objectType="CheckBox" checked="Checked" fmlaLink="'Scope of Work'!$J$62" lockText="1" noThreeD="1"/>
</file>

<file path=xl/ctrlProps/ctrlProp142.xml><?xml version="1.0" encoding="utf-8"?>
<formControlPr xmlns="http://schemas.microsoft.com/office/spreadsheetml/2009/9/main" objectType="CheckBox" fmlaLink="'Scope of Work'!$J$61" lockText="1" noThreeD="1"/>
</file>

<file path=xl/ctrlProps/ctrlProp143.xml><?xml version="1.0" encoding="utf-8"?>
<formControlPr xmlns="http://schemas.microsoft.com/office/spreadsheetml/2009/9/main" objectType="CheckBox" fmlaLink="'Scope of Work'!$J$63" lockText="1" noThreeD="1"/>
</file>

<file path=xl/ctrlProps/ctrlProp144.xml><?xml version="1.0" encoding="utf-8"?>
<formControlPr xmlns="http://schemas.microsoft.com/office/spreadsheetml/2009/9/main" objectType="CheckBox" fmlaLink="'Scope of Work'!$J$64" lockText="1" noThreeD="1"/>
</file>

<file path=xl/ctrlProps/ctrlProp145.xml><?xml version="1.0" encoding="utf-8"?>
<formControlPr xmlns="http://schemas.microsoft.com/office/spreadsheetml/2009/9/main" objectType="CheckBox" checked="Checked" fmlaLink="'Scope of Work'!$J$56" lockText="1" noThreeD="1"/>
</file>

<file path=xl/ctrlProps/ctrlProp146.xml><?xml version="1.0" encoding="utf-8"?>
<formControlPr xmlns="http://schemas.microsoft.com/office/spreadsheetml/2009/9/main" objectType="CheckBox" checked="Checked" fmlaLink="'Scope of Work'!$J$30" lockText="1" noThreeD="1"/>
</file>

<file path=xl/ctrlProps/ctrlProp147.xml><?xml version="1.0" encoding="utf-8"?>
<formControlPr xmlns="http://schemas.microsoft.com/office/spreadsheetml/2009/9/main" objectType="CheckBox" fmlaLink="'Scope of Work'!$J$29" lockText="1" noThreeD="1"/>
</file>

<file path=xl/ctrlProps/ctrlProp148.xml><?xml version="1.0" encoding="utf-8"?>
<formControlPr xmlns="http://schemas.microsoft.com/office/spreadsheetml/2009/9/main" objectType="CheckBox" checked="Checked" fmlaLink="'Scope of Work'!$J$33" lockText="1" noThreeD="1"/>
</file>

<file path=xl/ctrlProps/ctrlProp149.xml><?xml version="1.0" encoding="utf-8"?>
<formControlPr xmlns="http://schemas.microsoft.com/office/spreadsheetml/2009/9/main" objectType="CheckBox" fmlaLink="'Scope of Work'!$J$32" lockText="1" noThreeD="1"/>
</file>

<file path=xl/ctrlProps/ctrlProp15.xml><?xml version="1.0" encoding="utf-8"?>
<formControlPr xmlns="http://schemas.microsoft.com/office/spreadsheetml/2009/9/main" objectType="CheckBox" fmlaLink="$I$13" lockText="1" noThreeD="1"/>
</file>

<file path=xl/ctrlProps/ctrlProp150.xml><?xml version="1.0" encoding="utf-8"?>
<formControlPr xmlns="http://schemas.microsoft.com/office/spreadsheetml/2009/9/main" objectType="CheckBox" checked="Checked" fmlaLink="'Scope of Work'!$J$36" lockText="1" noThreeD="1"/>
</file>

<file path=xl/ctrlProps/ctrlProp151.xml><?xml version="1.0" encoding="utf-8"?>
<formControlPr xmlns="http://schemas.microsoft.com/office/spreadsheetml/2009/9/main" objectType="CheckBox" fmlaLink="'Scope of Work'!$J$35" lockText="1" noThreeD="1"/>
</file>

<file path=xl/ctrlProps/ctrlProp152.xml><?xml version="1.0" encoding="utf-8"?>
<formControlPr xmlns="http://schemas.microsoft.com/office/spreadsheetml/2009/9/main" objectType="CheckBox" checked="Checked" fmlaLink="'Scope of Work'!$J$74" lockText="1" noThreeD="1"/>
</file>

<file path=xl/ctrlProps/ctrlProp153.xml><?xml version="1.0" encoding="utf-8"?>
<formControlPr xmlns="http://schemas.microsoft.com/office/spreadsheetml/2009/9/main" objectType="CheckBox" fmlaLink="'Scope of Work'!$J$73" lockText="1" noThreeD="1"/>
</file>

<file path=xl/ctrlProps/ctrlProp154.xml><?xml version="1.0" encoding="utf-8"?>
<formControlPr xmlns="http://schemas.microsoft.com/office/spreadsheetml/2009/9/main" objectType="CheckBox" fmlaLink="'Scope of Work'!$J$57" lockText="1" noThreeD="1"/>
</file>

<file path=xl/ctrlProps/ctrlProp155.xml><?xml version="1.0" encoding="utf-8"?>
<formControlPr xmlns="http://schemas.microsoft.com/office/spreadsheetml/2009/9/main" objectType="CheckBox" fmlaLink="'Scope of Work'!$J$58" lockText="1" noThreeD="1"/>
</file>

<file path=xl/ctrlProps/ctrlProp156.xml><?xml version="1.0" encoding="utf-8"?>
<formControlPr xmlns="http://schemas.microsoft.com/office/spreadsheetml/2009/9/main" objectType="CheckBox" checked="Checked" fmlaLink="$D$61" lockText="1" noThreeD="1"/>
</file>

<file path=xl/ctrlProps/ctrlProp157.xml><?xml version="1.0" encoding="utf-8"?>
<formControlPr xmlns="http://schemas.microsoft.com/office/spreadsheetml/2009/9/main" objectType="CheckBox" fmlaLink="'Scope of Work'!$D$60" lockText="1" noThreeD="1"/>
</file>

<file path=xl/ctrlProps/ctrlProp158.xml><?xml version="1.0" encoding="utf-8"?>
<formControlPr xmlns="http://schemas.microsoft.com/office/spreadsheetml/2009/9/main" objectType="CheckBox" fmlaLink="'Scope of Work'!$D$62" lockText="1" noThreeD="1"/>
</file>

<file path=xl/ctrlProps/ctrlProp159.xml><?xml version="1.0" encoding="utf-8"?>
<formControlPr xmlns="http://schemas.microsoft.com/office/spreadsheetml/2009/9/main" objectType="CheckBox" checked="Checked" fmlaLink="'Scope of Work'!$J$71" lockText="1" noThreeD="1"/>
</file>

<file path=xl/ctrlProps/ctrlProp16.xml><?xml version="1.0" encoding="utf-8"?>
<formControlPr xmlns="http://schemas.microsoft.com/office/spreadsheetml/2009/9/main" objectType="CheckBox" fmlaLink="$I$14" lockText="1" noThreeD="1"/>
</file>

<file path=xl/ctrlProps/ctrlProp160.xml><?xml version="1.0" encoding="utf-8"?>
<formControlPr xmlns="http://schemas.microsoft.com/office/spreadsheetml/2009/9/main" objectType="CheckBox" fmlaLink="'Scope of Work'!$J$70" lockText="1" noThreeD="1"/>
</file>

<file path=xl/ctrlProps/ctrlProp161.xml><?xml version="1.0" encoding="utf-8"?>
<formControlPr xmlns="http://schemas.microsoft.com/office/spreadsheetml/2009/9/main" objectType="CheckBox" checked="Checked" fmlaLink="'Scope of Work'!$J$39" lockText="1" noThreeD="1"/>
</file>

<file path=xl/ctrlProps/ctrlProp162.xml><?xml version="1.0" encoding="utf-8"?>
<formControlPr xmlns="http://schemas.microsoft.com/office/spreadsheetml/2009/9/main" objectType="CheckBox" fmlaLink="'Scope of Work'!$J$38" lockText="1" noThreeD="1"/>
</file>

<file path=xl/ctrlProps/ctrlProp163.xml><?xml version="1.0" encoding="utf-8"?>
<formControlPr xmlns="http://schemas.microsoft.com/office/spreadsheetml/2009/9/main" objectType="CheckBox" fmlaLink="'Scope of Work'!$J$48" lockText="1" noThreeD="1"/>
</file>

<file path=xl/ctrlProps/ctrlProp164.xml><?xml version="1.0" encoding="utf-8"?>
<formControlPr xmlns="http://schemas.microsoft.com/office/spreadsheetml/2009/9/main" objectType="CheckBox" fmlaLink="'Scope of Work'!$J$47" lockText="1" noThreeD="1"/>
</file>

<file path=xl/ctrlProps/ctrlProp165.xml><?xml version="1.0" encoding="utf-8"?>
<formControlPr xmlns="http://schemas.microsoft.com/office/spreadsheetml/2009/9/main" objectType="CheckBox" fmlaLink="'Scope of Work'!$J$51" lockText="1" noThreeD="1"/>
</file>

<file path=xl/ctrlProps/ctrlProp166.xml><?xml version="1.0" encoding="utf-8"?>
<formControlPr xmlns="http://schemas.microsoft.com/office/spreadsheetml/2009/9/main" objectType="CheckBox" fmlaLink="'Scope of Work'!$J$50" lockText="1" noThreeD="1"/>
</file>

<file path=xl/ctrlProps/ctrlProp167.xml><?xml version="1.0" encoding="utf-8"?>
<formControlPr xmlns="http://schemas.microsoft.com/office/spreadsheetml/2009/9/main" objectType="CheckBox" fmlaLink="'Scope of Work'!$J$52" lockText="1" noThreeD="1"/>
</file>

<file path=xl/ctrlProps/ctrlProp168.xml><?xml version="1.0" encoding="utf-8"?>
<formControlPr xmlns="http://schemas.microsoft.com/office/spreadsheetml/2009/9/main" objectType="CheckBox" checked="Checked" fmlaLink="'Scope of Work'!$J$45" lockText="1" noThreeD="1"/>
</file>

<file path=xl/ctrlProps/ctrlProp169.xml><?xml version="1.0" encoding="utf-8"?>
<formControlPr xmlns="http://schemas.microsoft.com/office/spreadsheetml/2009/9/main" objectType="CheckBox" fmlaLink="$J$44" lockText="1" noThreeD="1"/>
</file>

<file path=xl/ctrlProps/ctrlProp17.xml><?xml version="1.0" encoding="utf-8"?>
<formControlPr xmlns="http://schemas.microsoft.com/office/spreadsheetml/2009/9/main" objectType="CheckBox" fmlaLink="$I$16" lockText="1" noThreeD="1"/>
</file>

<file path=xl/ctrlProps/ctrlProp170.xml><?xml version="1.0" encoding="utf-8"?>
<formControlPr xmlns="http://schemas.microsoft.com/office/spreadsheetml/2009/9/main" objectType="CheckBox" fmlaLink="'Scope of Work'!#REF!" lockText="1" noThreeD="1"/>
</file>

<file path=xl/ctrlProps/ctrlProp171.xml><?xml version="1.0" encoding="utf-8"?>
<formControlPr xmlns="http://schemas.microsoft.com/office/spreadsheetml/2009/9/main" objectType="CheckBox" fmlaLink="'Scope of Work'!#REF!" lockText="1" noThreeD="1"/>
</file>

<file path=xl/ctrlProps/ctrlProp172.xml><?xml version="1.0" encoding="utf-8"?>
<formControlPr xmlns="http://schemas.microsoft.com/office/spreadsheetml/2009/9/main" objectType="CheckBox" fmlaLink="'Scope of Work'!#REF!" lockText="1" noThreeD="1"/>
</file>

<file path=xl/ctrlProps/ctrlProp173.xml><?xml version="1.0" encoding="utf-8"?>
<formControlPr xmlns="http://schemas.microsoft.com/office/spreadsheetml/2009/9/main" objectType="CheckBox" fmlaLink="'Scope of Work'!#REF!" lockText="1" noThreeD="1"/>
</file>

<file path=xl/ctrlProps/ctrlProp174.xml><?xml version="1.0" encoding="utf-8"?>
<formControlPr xmlns="http://schemas.microsoft.com/office/spreadsheetml/2009/9/main" objectType="CheckBox" fmlaLink="'Scope of Work'!$J$134" lockText="1" noThreeD="1"/>
</file>

<file path=xl/ctrlProps/ctrlProp175.xml><?xml version="1.0" encoding="utf-8"?>
<formControlPr xmlns="http://schemas.microsoft.com/office/spreadsheetml/2009/9/main" objectType="CheckBox" checked="Checked" fmlaLink="'Scope of Work'!$J$133" lockText="1" noThreeD="1"/>
</file>

<file path=xl/ctrlProps/ctrlProp176.xml><?xml version="1.0" encoding="utf-8"?>
<formControlPr xmlns="http://schemas.microsoft.com/office/spreadsheetml/2009/9/main" objectType="CheckBox" fmlaLink="'Scope of Work'!$J$163" lockText="1" noThreeD="1"/>
</file>

<file path=xl/ctrlProps/ctrlProp177.xml><?xml version="1.0" encoding="utf-8"?>
<formControlPr xmlns="http://schemas.microsoft.com/office/spreadsheetml/2009/9/main" objectType="CheckBox" fmlaLink="'Scope of Work'!$J$162" lockText="1" noThreeD="1"/>
</file>

<file path=xl/ctrlProps/ctrlProp178.xml><?xml version="1.0" encoding="utf-8"?>
<formControlPr xmlns="http://schemas.microsoft.com/office/spreadsheetml/2009/9/main" objectType="CheckBox" fmlaLink="'Scope of Work'!$P$31" lockText="1" noThreeD="1"/>
</file>

<file path=xl/ctrlProps/ctrlProp179.xml><?xml version="1.0" encoding="utf-8"?>
<formControlPr xmlns="http://schemas.microsoft.com/office/spreadsheetml/2009/9/main" objectType="CheckBox" fmlaLink="'Scope of Work'!$P$30" lockText="1" noThreeD="1"/>
</file>

<file path=xl/ctrlProps/ctrlProp18.xml><?xml version="1.0" encoding="utf-8"?>
<formControlPr xmlns="http://schemas.microsoft.com/office/spreadsheetml/2009/9/main" objectType="CheckBox" fmlaLink="$P$8" lockText="1" noThreeD="1"/>
</file>

<file path=xl/ctrlProps/ctrlProp180.xml><?xml version="1.0" encoding="utf-8"?>
<formControlPr xmlns="http://schemas.microsoft.com/office/spreadsheetml/2009/9/main" objectType="CheckBox" fmlaLink="'Scope of Work'!$AB$14" lockText="1" noThreeD="1"/>
</file>

<file path=xl/ctrlProps/ctrlProp181.xml><?xml version="1.0" encoding="utf-8"?>
<formControlPr xmlns="http://schemas.microsoft.com/office/spreadsheetml/2009/9/main" objectType="CheckBox" fmlaLink="'Scope of Work'!$AB$15" lockText="1" noThreeD="1"/>
</file>

<file path=xl/ctrlProps/ctrlProp182.xml><?xml version="1.0" encoding="utf-8"?>
<formControlPr xmlns="http://schemas.microsoft.com/office/spreadsheetml/2009/9/main" objectType="CheckBox" fmlaLink="'Scope of Work'!$AB$17" lockText="1" noThreeD="1"/>
</file>

<file path=xl/ctrlProps/ctrlProp183.xml><?xml version="1.0" encoding="utf-8"?>
<formControlPr xmlns="http://schemas.microsoft.com/office/spreadsheetml/2009/9/main" objectType="CheckBox" fmlaLink="'Scope of Work'!$AB$16" lockText="1" noThreeD="1"/>
</file>

<file path=xl/ctrlProps/ctrlProp184.xml><?xml version="1.0" encoding="utf-8"?>
<formControlPr xmlns="http://schemas.microsoft.com/office/spreadsheetml/2009/9/main" objectType="CheckBox" fmlaLink="'Scope of Work'!$AB$18" lockText="1" noThreeD="1"/>
</file>

<file path=xl/ctrlProps/ctrlProp185.xml><?xml version="1.0" encoding="utf-8"?>
<formControlPr xmlns="http://schemas.microsoft.com/office/spreadsheetml/2009/9/main" objectType="CheckBox" fmlaLink="'Scope of Work'!$AB$26" lockText="1" noThreeD="1"/>
</file>

<file path=xl/ctrlProps/ctrlProp186.xml><?xml version="1.0" encoding="utf-8"?>
<formControlPr xmlns="http://schemas.microsoft.com/office/spreadsheetml/2009/9/main" objectType="CheckBox" fmlaLink="'Scope of Work'!$AB$27" lockText="1" noThreeD="1"/>
</file>

<file path=xl/ctrlProps/ctrlProp187.xml><?xml version="1.0" encoding="utf-8"?>
<formControlPr xmlns="http://schemas.microsoft.com/office/spreadsheetml/2009/9/main" objectType="CheckBox" fmlaLink="'Scope of Work'!$AB$29" lockText="1" noThreeD="1"/>
</file>

<file path=xl/ctrlProps/ctrlProp188.xml><?xml version="1.0" encoding="utf-8"?>
<formControlPr xmlns="http://schemas.microsoft.com/office/spreadsheetml/2009/9/main" objectType="CheckBox" fmlaLink="'Scope of Work'!$AB$28" lockText="1" noThreeD="1"/>
</file>

<file path=xl/ctrlProps/ctrlProp189.xml><?xml version="1.0" encoding="utf-8"?>
<formControlPr xmlns="http://schemas.microsoft.com/office/spreadsheetml/2009/9/main" objectType="CheckBox" fmlaLink="'Scope of Work'!$AB$30" lockText="1" noThreeD="1"/>
</file>

<file path=xl/ctrlProps/ctrlProp19.xml><?xml version="1.0" encoding="utf-8"?>
<formControlPr xmlns="http://schemas.microsoft.com/office/spreadsheetml/2009/9/main" objectType="CheckBox" checked="Checked" fmlaLink="$P$11" lockText="1" noThreeD="1"/>
</file>

<file path=xl/ctrlProps/ctrlProp190.xml><?xml version="1.0" encoding="utf-8"?>
<formControlPr xmlns="http://schemas.microsoft.com/office/spreadsheetml/2009/9/main" objectType="CheckBox" fmlaLink="'Scope of Work'!$AB$32" lockText="1" noThreeD="1"/>
</file>

<file path=xl/ctrlProps/ctrlProp191.xml><?xml version="1.0" encoding="utf-8"?>
<formControlPr xmlns="http://schemas.microsoft.com/office/spreadsheetml/2009/9/main" objectType="CheckBox" fmlaLink="'Scope of Work'!$AB$33" lockText="1" noThreeD="1"/>
</file>

<file path=xl/ctrlProps/ctrlProp192.xml><?xml version="1.0" encoding="utf-8"?>
<formControlPr xmlns="http://schemas.microsoft.com/office/spreadsheetml/2009/9/main" objectType="CheckBox" fmlaLink="'Scope of Work'!$AB$35" lockText="1" noThreeD="1"/>
</file>

<file path=xl/ctrlProps/ctrlProp193.xml><?xml version="1.0" encoding="utf-8"?>
<formControlPr xmlns="http://schemas.microsoft.com/office/spreadsheetml/2009/9/main" objectType="CheckBox" fmlaLink="'Scope of Work'!$AB$34" lockText="1" noThreeD="1"/>
</file>

<file path=xl/ctrlProps/ctrlProp194.xml><?xml version="1.0" encoding="utf-8"?>
<formControlPr xmlns="http://schemas.microsoft.com/office/spreadsheetml/2009/9/main" objectType="CheckBox" fmlaLink="'Scope of Work'!$AB$36" lockText="1" noThreeD="1"/>
</file>

<file path=xl/ctrlProps/ctrlProp195.xml><?xml version="1.0" encoding="utf-8"?>
<formControlPr xmlns="http://schemas.microsoft.com/office/spreadsheetml/2009/9/main" objectType="CheckBox" fmlaLink="'Scope of Work'!$AB$38" lockText="1" noThreeD="1"/>
</file>

<file path=xl/ctrlProps/ctrlProp196.xml><?xml version="1.0" encoding="utf-8"?>
<formControlPr xmlns="http://schemas.microsoft.com/office/spreadsheetml/2009/9/main" objectType="CheckBox" fmlaLink="'Scope of Work'!$AB$39" lockText="1" noThreeD="1"/>
</file>

<file path=xl/ctrlProps/ctrlProp197.xml><?xml version="1.0" encoding="utf-8"?>
<formControlPr xmlns="http://schemas.microsoft.com/office/spreadsheetml/2009/9/main" objectType="CheckBox" fmlaLink="'Scope of Work'!$AB$41" lockText="1" noThreeD="1"/>
</file>

<file path=xl/ctrlProps/ctrlProp198.xml><?xml version="1.0" encoding="utf-8"?>
<formControlPr xmlns="http://schemas.microsoft.com/office/spreadsheetml/2009/9/main" objectType="CheckBox" fmlaLink="'Scope of Work'!$AB$40" lockText="1" noThreeD="1"/>
</file>

<file path=xl/ctrlProps/ctrlProp199.xml><?xml version="1.0" encoding="utf-8"?>
<formControlPr xmlns="http://schemas.microsoft.com/office/spreadsheetml/2009/9/main" objectType="CheckBox" fmlaLink="'Scope of Work'!$AB$42" lockText="1" noThreeD="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CheckBox" fmlaLink="$P$14" lockText="1" noThreeD="1"/>
</file>

<file path=xl/ctrlProps/ctrlProp200.xml><?xml version="1.0" encoding="utf-8"?>
<formControlPr xmlns="http://schemas.microsoft.com/office/spreadsheetml/2009/9/main" objectType="CheckBox" fmlaLink="'Scope of Work'!$AB$44" lockText="1" noThreeD="1"/>
</file>

<file path=xl/ctrlProps/ctrlProp201.xml><?xml version="1.0" encoding="utf-8"?>
<formControlPr xmlns="http://schemas.microsoft.com/office/spreadsheetml/2009/9/main" objectType="CheckBox" fmlaLink="'Scope of Work'!$AB$45" lockText="1" noThreeD="1"/>
</file>

<file path=xl/ctrlProps/ctrlProp202.xml><?xml version="1.0" encoding="utf-8"?>
<formControlPr xmlns="http://schemas.microsoft.com/office/spreadsheetml/2009/9/main" objectType="CheckBox" fmlaLink="'Scope of Work'!$AB$47" lockText="1" noThreeD="1"/>
</file>

<file path=xl/ctrlProps/ctrlProp203.xml><?xml version="1.0" encoding="utf-8"?>
<formControlPr xmlns="http://schemas.microsoft.com/office/spreadsheetml/2009/9/main" objectType="CheckBox" fmlaLink="'Scope of Work'!$AB$46" lockText="1" noThreeD="1"/>
</file>

<file path=xl/ctrlProps/ctrlProp204.xml><?xml version="1.0" encoding="utf-8"?>
<formControlPr xmlns="http://schemas.microsoft.com/office/spreadsheetml/2009/9/main" objectType="CheckBox" fmlaLink="'Scope of Work'!$AB$48" lockText="1" noThreeD="1"/>
</file>

<file path=xl/ctrlProps/ctrlProp205.xml><?xml version="1.0" encoding="utf-8"?>
<formControlPr xmlns="http://schemas.microsoft.com/office/spreadsheetml/2009/9/main" objectType="CheckBox" fmlaLink="'Scope of Work'!$AB$50" lockText="1" noThreeD="1"/>
</file>

<file path=xl/ctrlProps/ctrlProp206.xml><?xml version="1.0" encoding="utf-8"?>
<formControlPr xmlns="http://schemas.microsoft.com/office/spreadsheetml/2009/9/main" objectType="CheckBox" fmlaLink="'Scope of Work'!$AB$51" lockText="1" noThreeD="1"/>
</file>

<file path=xl/ctrlProps/ctrlProp207.xml><?xml version="1.0" encoding="utf-8"?>
<formControlPr xmlns="http://schemas.microsoft.com/office/spreadsheetml/2009/9/main" objectType="CheckBox" fmlaLink="'Scope of Work'!$AB$6" lockText="1" noThreeD="1"/>
</file>

<file path=xl/ctrlProps/ctrlProp208.xml><?xml version="1.0" encoding="utf-8"?>
<formControlPr xmlns="http://schemas.microsoft.com/office/spreadsheetml/2009/9/main" objectType="CheckBox" fmlaLink="'Scope of Work'!$AB$5" lockText="1" noThreeD="1"/>
</file>

<file path=xl/ctrlProps/ctrlProp209.xml><?xml version="1.0" encoding="utf-8"?>
<formControlPr xmlns="http://schemas.microsoft.com/office/spreadsheetml/2009/9/main" objectType="CheckBox" checked="Checked" fmlaLink="'Scope of Work'!$D$68" lockText="1" noThreeD="1"/>
</file>

<file path=xl/ctrlProps/ctrlProp21.xml><?xml version="1.0" encoding="utf-8"?>
<formControlPr xmlns="http://schemas.microsoft.com/office/spreadsheetml/2009/9/main" objectType="CheckBox" checked="Checked" fmlaLink="$P$22" lockText="1" noThreeD="1"/>
</file>

<file path=xl/ctrlProps/ctrlProp210.xml><?xml version="1.0" encoding="utf-8"?>
<formControlPr xmlns="http://schemas.microsoft.com/office/spreadsheetml/2009/9/main" objectType="CheckBox" fmlaLink="'Scope of Work'!$D$67" lockText="1" noThreeD="1"/>
</file>

<file path=xl/ctrlProps/ctrlProp211.xml><?xml version="1.0" encoding="utf-8"?>
<formControlPr xmlns="http://schemas.microsoft.com/office/spreadsheetml/2009/9/main" objectType="CheckBox" checked="Checked" fmlaLink="'Scope of Work'!$J$6" lockText="1" noThreeD="1"/>
</file>

<file path=xl/ctrlProps/ctrlProp212.xml><?xml version="1.0" encoding="utf-8"?>
<formControlPr xmlns="http://schemas.microsoft.com/office/spreadsheetml/2009/9/main" objectType="CheckBox" checked="Checked" fmlaLink="'Scope of Work'!$J$5" lockText="1" noThreeD="1"/>
</file>

<file path=xl/ctrlProps/ctrlProp213.xml><?xml version="1.0" encoding="utf-8"?>
<formControlPr xmlns="http://schemas.microsoft.com/office/spreadsheetml/2009/9/main" objectType="CheckBox" checked="Checked" fmlaLink="'Scope of Work'!$J$7" lockText="1" noThreeD="1"/>
</file>

<file path=xl/ctrlProps/ctrlProp214.xml><?xml version="1.0" encoding="utf-8"?>
<formControlPr xmlns="http://schemas.microsoft.com/office/spreadsheetml/2009/9/main" objectType="CheckBox" checked="Checked" fmlaLink="'Scope of Work'!$J$8" lockText="1" noThreeD="1"/>
</file>

<file path=xl/ctrlProps/ctrlProp215.xml><?xml version="1.0" encoding="utf-8"?>
<formControlPr xmlns="http://schemas.microsoft.com/office/spreadsheetml/2009/9/main" objectType="CheckBox" checked="Checked" fmlaLink="'Scope of Work'!$J$93" lockText="1" noThreeD="1"/>
</file>

<file path=xl/ctrlProps/ctrlProp216.xml><?xml version="1.0" encoding="utf-8"?>
<formControlPr xmlns="http://schemas.microsoft.com/office/spreadsheetml/2009/9/main" objectType="CheckBox" fmlaLink="'Scope of Work'!$J$58" lockText="1" noThreeD="1"/>
</file>

<file path=xl/ctrlProps/ctrlProp217.xml><?xml version="1.0" encoding="utf-8"?>
<formControlPr xmlns="http://schemas.microsoft.com/office/spreadsheetml/2009/9/main" objectType="CheckBox" fmlaLink="'Scope of Work'!$J$96" lockText="1" noThreeD="1"/>
</file>

<file path=xl/ctrlProps/ctrlProp218.xml><?xml version="1.0" encoding="utf-8"?>
<formControlPr xmlns="http://schemas.microsoft.com/office/spreadsheetml/2009/9/main" objectType="CheckBox" fmlaLink="'Scope of Work'!$J$59" lockText="1" noThreeD="1"/>
</file>

<file path=xl/ctrlProps/ctrlProp219.xml><?xml version="1.0" encoding="utf-8"?>
<formControlPr xmlns="http://schemas.microsoft.com/office/spreadsheetml/2009/9/main" objectType="CheckBox" fmlaLink="'Scope of Work'!$J$99" lockText="1" noThreeD="1"/>
</file>

<file path=xl/ctrlProps/ctrlProp22.xml><?xml version="1.0" encoding="utf-8"?>
<formControlPr xmlns="http://schemas.microsoft.com/office/spreadsheetml/2009/9/main" objectType="CheckBox" fmlaLink="$C$15" lockText="1" noThreeD="1"/>
</file>

<file path=xl/ctrlProps/ctrlProp220.xml><?xml version="1.0" encoding="utf-8"?>
<formControlPr xmlns="http://schemas.microsoft.com/office/spreadsheetml/2009/9/main" objectType="CheckBox" fmlaLink="'Scope of Work'!$J$98" lockText="1" noThreeD="1"/>
</file>

<file path=xl/ctrlProps/ctrlProp221.xml><?xml version="1.0" encoding="utf-8"?>
<formControlPr xmlns="http://schemas.microsoft.com/office/spreadsheetml/2009/9/main" objectType="CheckBox" fmlaLink="'Scope of Work'!$J$102" lockText="1" noThreeD="1"/>
</file>

<file path=xl/ctrlProps/ctrlProp222.xml><?xml version="1.0" encoding="utf-8"?>
<formControlPr xmlns="http://schemas.microsoft.com/office/spreadsheetml/2009/9/main" objectType="CheckBox" fmlaLink="'Scope of Work'!$J$101" lockText="1" noThreeD="1"/>
</file>

<file path=xl/ctrlProps/ctrlProp223.xml><?xml version="1.0" encoding="utf-8"?>
<formControlPr xmlns="http://schemas.microsoft.com/office/spreadsheetml/2009/9/main" objectType="CheckBox" fmlaLink="'Scope of Work'!$J$105" lockText="1" noThreeD="1"/>
</file>

<file path=xl/ctrlProps/ctrlProp224.xml><?xml version="1.0" encoding="utf-8"?>
<formControlPr xmlns="http://schemas.microsoft.com/office/spreadsheetml/2009/9/main" objectType="CheckBox" fmlaLink="'Scope of Work'!$J$104" lockText="1" noThreeD="1"/>
</file>

<file path=xl/ctrlProps/ctrlProp225.xml><?xml version="1.0" encoding="utf-8"?>
<formControlPr xmlns="http://schemas.microsoft.com/office/spreadsheetml/2009/9/main" objectType="CheckBox" fmlaLink="'Scope of Work'!$J$106" lockText="1" noThreeD="1"/>
</file>

<file path=xl/ctrlProps/ctrlProp226.xml><?xml version="1.0" encoding="utf-8"?>
<formControlPr xmlns="http://schemas.microsoft.com/office/spreadsheetml/2009/9/main" objectType="CheckBox" fmlaLink="'Scope of Work'!$J$109" lockText="1" noThreeD="1"/>
</file>

<file path=xl/ctrlProps/ctrlProp227.xml><?xml version="1.0" encoding="utf-8"?>
<formControlPr xmlns="http://schemas.microsoft.com/office/spreadsheetml/2009/9/main" objectType="CheckBox" fmlaLink="'Scope of Work'!$J$108" lockText="1" noThreeD="1"/>
</file>

<file path=xl/ctrlProps/ctrlProp228.xml><?xml version="1.0" encoding="utf-8"?>
<formControlPr xmlns="http://schemas.microsoft.com/office/spreadsheetml/2009/9/main" objectType="CheckBox" fmlaLink="'Scope of Work'!$J$110" lockText="1" noThreeD="1"/>
</file>

<file path=xl/ctrlProps/ctrlProp229.xml><?xml version="1.0" encoding="utf-8"?>
<formControlPr xmlns="http://schemas.microsoft.com/office/spreadsheetml/2009/9/main" objectType="CheckBox" fmlaLink="'Scope of Work'!$J$113" lockText="1" noThreeD="1"/>
</file>

<file path=xl/ctrlProps/ctrlProp23.xml><?xml version="1.0" encoding="utf-8"?>
<formControlPr xmlns="http://schemas.microsoft.com/office/spreadsheetml/2009/9/main" objectType="CheckBox" checked="Checked" fmlaLink="$C$16" lockText="1" noThreeD="1"/>
</file>

<file path=xl/ctrlProps/ctrlProp230.xml><?xml version="1.0" encoding="utf-8"?>
<formControlPr xmlns="http://schemas.microsoft.com/office/spreadsheetml/2009/9/main" objectType="CheckBox" fmlaLink="'Scope of Work'!$J$112" lockText="1" noThreeD="1"/>
</file>

<file path=xl/ctrlProps/ctrlProp231.xml><?xml version="1.0" encoding="utf-8"?>
<formControlPr xmlns="http://schemas.microsoft.com/office/spreadsheetml/2009/9/main" objectType="CheckBox" fmlaLink="'Scope of Work'!$J$114" lockText="1" noThreeD="1"/>
</file>

<file path=xl/ctrlProps/ctrlProp232.xml><?xml version="1.0" encoding="utf-8"?>
<formControlPr xmlns="http://schemas.microsoft.com/office/spreadsheetml/2009/9/main" objectType="CheckBox" fmlaLink="'Scope of Work'!$J$115" lockText="1" noThreeD="1"/>
</file>

<file path=xl/ctrlProps/ctrlProp233.xml><?xml version="1.0" encoding="utf-8"?>
<formControlPr xmlns="http://schemas.microsoft.com/office/spreadsheetml/2009/9/main" objectType="CheckBox" fmlaLink="'Scope of Work'!$J$116" lockText="1" noThreeD="1"/>
</file>

<file path=xl/ctrlProps/ctrlProp234.xml><?xml version="1.0" encoding="utf-8"?>
<formControlPr xmlns="http://schemas.microsoft.com/office/spreadsheetml/2009/9/main" objectType="CheckBox" fmlaLink="'Scope of Work'!$J$117" lockText="1" noThreeD="1"/>
</file>

<file path=xl/ctrlProps/ctrlProp235.xml><?xml version="1.0" encoding="utf-8"?>
<formControlPr xmlns="http://schemas.microsoft.com/office/spreadsheetml/2009/9/main" objectType="CheckBox" fmlaLink="'Scope of Work'!$P$25" lockText="1" noThreeD="1"/>
</file>

<file path=xl/ctrlProps/ctrlProp236.xml><?xml version="1.0" encoding="utf-8"?>
<formControlPr xmlns="http://schemas.microsoft.com/office/spreadsheetml/2009/9/main" objectType="CheckBox" fmlaLink="'Scope of Work'!$P$24" lockText="1" noThreeD="1"/>
</file>

<file path=xl/ctrlProps/ctrlProp237.xml><?xml version="1.0" encoding="utf-8"?>
<formControlPr xmlns="http://schemas.microsoft.com/office/spreadsheetml/2009/9/main" objectType="CheckBox" fmlaLink="'Scope of Work'!$P$28" lockText="1" noThreeD="1"/>
</file>

<file path=xl/ctrlProps/ctrlProp238.xml><?xml version="1.0" encoding="utf-8"?>
<formControlPr xmlns="http://schemas.microsoft.com/office/spreadsheetml/2009/9/main" objectType="CheckBox" fmlaLink="'Scope of Work'!$P$27" lockText="1" noThreeD="1"/>
</file>

<file path=xl/ctrlProps/ctrlProp239.xml><?xml version="1.0" encoding="utf-8"?>
<formControlPr xmlns="http://schemas.microsoft.com/office/spreadsheetml/2009/9/main" objectType="CheckBox" fmlaLink="'Scope of Work'!$P$34" lockText="1" noThreeD="1"/>
</file>

<file path=xl/ctrlProps/ctrlProp24.xml><?xml version="1.0" encoding="utf-8"?>
<formControlPr xmlns="http://schemas.microsoft.com/office/spreadsheetml/2009/9/main" objectType="CheckBox" fmlaLink="$I$47" lockText="1" noThreeD="1"/>
</file>

<file path=xl/ctrlProps/ctrlProp240.xml><?xml version="1.0" encoding="utf-8"?>
<formControlPr xmlns="http://schemas.microsoft.com/office/spreadsheetml/2009/9/main" objectType="CheckBox" fmlaLink="'Scope of Work'!$P$33" lockText="1" noThreeD="1"/>
</file>

<file path=xl/ctrlProps/ctrlProp241.xml><?xml version="1.0" encoding="utf-8"?>
<formControlPr xmlns="http://schemas.microsoft.com/office/spreadsheetml/2009/9/main" objectType="CheckBox" fmlaLink="'Scope of Work'!$P$37" lockText="1" noThreeD="1"/>
</file>

<file path=xl/ctrlProps/ctrlProp242.xml><?xml version="1.0" encoding="utf-8"?>
<formControlPr xmlns="http://schemas.microsoft.com/office/spreadsheetml/2009/9/main" objectType="CheckBox" fmlaLink="'Scope of Work'!$P$36" lockText="1" noThreeD="1"/>
</file>

<file path=xl/ctrlProps/ctrlProp243.xml><?xml version="1.0" encoding="utf-8"?>
<formControlPr xmlns="http://schemas.microsoft.com/office/spreadsheetml/2009/9/main" objectType="CheckBox" fmlaLink="'Scope of Work'!$P$40" lockText="1" noThreeD="1"/>
</file>

<file path=xl/ctrlProps/ctrlProp244.xml><?xml version="1.0" encoding="utf-8"?>
<formControlPr xmlns="http://schemas.microsoft.com/office/spreadsheetml/2009/9/main" objectType="CheckBox" fmlaLink="'Scope of Work'!$P$39" lockText="1" noThreeD="1"/>
</file>

<file path=xl/ctrlProps/ctrlProp245.xml><?xml version="1.0" encoding="utf-8"?>
<formControlPr xmlns="http://schemas.microsoft.com/office/spreadsheetml/2009/9/main" objectType="CheckBox" fmlaLink="'Scope of Work'!$P$41" lockText="1" noThreeD="1"/>
</file>

<file path=xl/ctrlProps/ctrlProp246.xml><?xml version="1.0" encoding="utf-8"?>
<formControlPr xmlns="http://schemas.microsoft.com/office/spreadsheetml/2009/9/main" objectType="CheckBox" fmlaLink="'Scope of Work'!$P$42" lockText="1" noThreeD="1"/>
</file>

<file path=xl/ctrlProps/ctrlProp247.xml><?xml version="1.0" encoding="utf-8"?>
<formControlPr xmlns="http://schemas.microsoft.com/office/spreadsheetml/2009/9/main" objectType="CheckBox" fmlaLink="'Scope of Work'!$P$43" lockText="1" noThreeD="1"/>
</file>

<file path=xl/ctrlProps/ctrlProp248.xml><?xml version="1.0" encoding="utf-8"?>
<formControlPr xmlns="http://schemas.microsoft.com/office/spreadsheetml/2009/9/main" objectType="CheckBox" fmlaLink="'Scope of Work'!$P$44" lockText="1" noThreeD="1"/>
</file>

<file path=xl/ctrlProps/ctrlProp249.xml><?xml version="1.0" encoding="utf-8"?>
<formControlPr xmlns="http://schemas.microsoft.com/office/spreadsheetml/2009/9/main" objectType="CheckBox" fmlaLink="'Scope of Work'!$V$6" lockText="1" noThreeD="1"/>
</file>

<file path=xl/ctrlProps/ctrlProp25.xml><?xml version="1.0" encoding="utf-8"?>
<formControlPr xmlns="http://schemas.microsoft.com/office/spreadsheetml/2009/9/main" objectType="CheckBox" fmlaLink="$I$48" lockText="1" noThreeD="1"/>
</file>

<file path=xl/ctrlProps/ctrlProp250.xml><?xml version="1.0" encoding="utf-8"?>
<formControlPr xmlns="http://schemas.microsoft.com/office/spreadsheetml/2009/9/main" objectType="CheckBox" fmlaLink="'Scope of Work'!$V$5" lockText="1" noThreeD="1"/>
</file>

<file path=xl/ctrlProps/ctrlProp251.xml><?xml version="1.0" encoding="utf-8"?>
<formControlPr xmlns="http://schemas.microsoft.com/office/spreadsheetml/2009/9/main" objectType="CheckBox" fmlaLink="'Scope of Work'!$V$9" lockText="1" noThreeD="1"/>
</file>

<file path=xl/ctrlProps/ctrlProp252.xml><?xml version="1.0" encoding="utf-8"?>
<formControlPr xmlns="http://schemas.microsoft.com/office/spreadsheetml/2009/9/main" objectType="CheckBox" fmlaLink="'Scope of Work'!$V$8" lockText="1" noThreeD="1"/>
</file>

<file path=xl/ctrlProps/ctrlProp253.xml><?xml version="1.0" encoding="utf-8"?>
<formControlPr xmlns="http://schemas.microsoft.com/office/spreadsheetml/2009/9/main" objectType="CheckBox" fmlaLink="'Scope of Work'!$V$12" lockText="1" noThreeD="1"/>
</file>

<file path=xl/ctrlProps/ctrlProp254.xml><?xml version="1.0" encoding="utf-8"?>
<formControlPr xmlns="http://schemas.microsoft.com/office/spreadsheetml/2009/9/main" objectType="CheckBox" fmlaLink="'Scope of Work'!$V$11" lockText="1" noThreeD="1"/>
</file>

<file path=xl/ctrlProps/ctrlProp255.xml><?xml version="1.0" encoding="utf-8"?>
<formControlPr xmlns="http://schemas.microsoft.com/office/spreadsheetml/2009/9/main" objectType="CheckBox" fmlaLink="'Scope of Work'!$V$15" lockText="1" noThreeD="1"/>
</file>

<file path=xl/ctrlProps/ctrlProp256.xml><?xml version="1.0" encoding="utf-8"?>
<formControlPr xmlns="http://schemas.microsoft.com/office/spreadsheetml/2009/9/main" objectType="CheckBox" fmlaLink="'Scope of Work'!$V$14" lockText="1" noThreeD="1"/>
</file>

<file path=xl/ctrlProps/ctrlProp257.xml><?xml version="1.0" encoding="utf-8"?>
<formControlPr xmlns="http://schemas.microsoft.com/office/spreadsheetml/2009/9/main" objectType="CheckBox" fmlaLink="'Scope of Work'!$V$18" lockText="1" noThreeD="1"/>
</file>

<file path=xl/ctrlProps/ctrlProp258.xml><?xml version="1.0" encoding="utf-8"?>
<formControlPr xmlns="http://schemas.microsoft.com/office/spreadsheetml/2009/9/main" objectType="CheckBox" fmlaLink="'Scope of Work'!$V$17" lockText="1" noThreeD="1"/>
</file>

<file path=xl/ctrlProps/ctrlProp259.xml><?xml version="1.0" encoding="utf-8"?>
<formControlPr xmlns="http://schemas.microsoft.com/office/spreadsheetml/2009/9/main" objectType="CheckBox" fmlaLink="'Scope of Work'!$V$27" lockText="1" noThreeD="1"/>
</file>

<file path=xl/ctrlProps/ctrlProp26.xml><?xml version="1.0" encoding="utf-8"?>
<formControlPr xmlns="http://schemas.microsoft.com/office/spreadsheetml/2009/9/main" objectType="CheckBox" fmlaLink="$I$49" lockText="1" noThreeD="1"/>
</file>

<file path=xl/ctrlProps/ctrlProp260.xml><?xml version="1.0" encoding="utf-8"?>
<formControlPr xmlns="http://schemas.microsoft.com/office/spreadsheetml/2009/9/main" objectType="CheckBox" fmlaLink="'Scope of Work'!$V$26" lockText="1" noThreeD="1"/>
</file>

<file path=xl/ctrlProps/ctrlProp261.xml><?xml version="1.0" encoding="utf-8"?>
<formControlPr xmlns="http://schemas.microsoft.com/office/spreadsheetml/2009/9/main" objectType="CheckBox" fmlaLink="'Scope of Work'!$V$21" lockText="1" noThreeD="1"/>
</file>

<file path=xl/ctrlProps/ctrlProp262.xml><?xml version="1.0" encoding="utf-8"?>
<formControlPr xmlns="http://schemas.microsoft.com/office/spreadsheetml/2009/9/main" objectType="CheckBox" fmlaLink="'Scope of Work'!$V$20" lockText="1" noThreeD="1"/>
</file>

<file path=xl/ctrlProps/ctrlProp263.xml><?xml version="1.0" encoding="utf-8"?>
<formControlPr xmlns="http://schemas.microsoft.com/office/spreadsheetml/2009/9/main" objectType="CheckBox" fmlaLink="'Scope of Work'!$V$33" lockText="1" noThreeD="1"/>
</file>

<file path=xl/ctrlProps/ctrlProp264.xml><?xml version="1.0" encoding="utf-8"?>
<formControlPr xmlns="http://schemas.microsoft.com/office/spreadsheetml/2009/9/main" objectType="CheckBox" fmlaLink="'Scope of Work'!$V$32" lockText="1" noThreeD="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CheckBox" checked="Checked" fmlaLink="'Scope of Work'!$D$70" lockText="1" noThreeD="1"/>
</file>

<file path=xl/ctrlProps/ctrlProp267.xml><?xml version="1.0" encoding="utf-8"?>
<formControlPr xmlns="http://schemas.microsoft.com/office/spreadsheetml/2009/9/main" objectType="CheckBox" fmlaLink="'Scope of Work'!$D$71" lockText="1" noThreeD="1"/>
</file>

<file path=xl/ctrlProps/ctrlProp268.xml><?xml version="1.0" encoding="utf-8"?>
<formControlPr xmlns="http://schemas.microsoft.com/office/spreadsheetml/2009/9/main" objectType="CheckBox" fmlaLink="'Scope of Work'!$D$72" lockText="1" noThreeD="1"/>
</file>

<file path=xl/ctrlProps/ctrlProp269.xml><?xml version="1.0" encoding="utf-8"?>
<formControlPr xmlns="http://schemas.microsoft.com/office/spreadsheetml/2009/9/main" objectType="CheckBox" fmlaLink="'Scope of Work'!$D$73" lockText="1" noThreeD="1"/>
</file>

<file path=xl/ctrlProps/ctrlProp27.xml><?xml version="1.0" encoding="utf-8"?>
<formControlPr xmlns="http://schemas.microsoft.com/office/spreadsheetml/2009/9/main" objectType="CheckBox" fmlaLink="$I$50" lockText="1" noThreeD="1"/>
</file>

<file path=xl/ctrlProps/ctrlProp270.xml><?xml version="1.0" encoding="utf-8"?>
<formControlPr xmlns="http://schemas.microsoft.com/office/spreadsheetml/2009/9/main" objectType="CheckBox" fmlaLink="'Scope of Work'!$D$74" lockText="1" noThreeD="1"/>
</file>

<file path=xl/ctrlProps/ctrlProp271.xml><?xml version="1.0" encoding="utf-8"?>
<formControlPr xmlns="http://schemas.microsoft.com/office/spreadsheetml/2009/9/main" objectType="CheckBox" checked="Checked" fmlaLink="'Scope of Work'!$D$79" lockText="1" noThreeD="1"/>
</file>

<file path=xl/ctrlProps/ctrlProp272.xml><?xml version="1.0" encoding="utf-8"?>
<formControlPr xmlns="http://schemas.microsoft.com/office/spreadsheetml/2009/9/main" objectType="CheckBox" fmlaLink="'Scope of Work'!$D$78" lockText="1" noThreeD="1"/>
</file>

<file path=xl/ctrlProps/ctrlProp273.xml><?xml version="1.0" encoding="utf-8"?>
<formControlPr xmlns="http://schemas.microsoft.com/office/spreadsheetml/2009/9/main" objectType="CheckBox" fmlaLink="'Scope of Work'!$D$75" lockText="1" noThreeD="1"/>
</file>

<file path=xl/ctrlProps/ctrlProp274.xml><?xml version="1.0" encoding="utf-8"?>
<formControlPr xmlns="http://schemas.microsoft.com/office/spreadsheetml/2009/9/main" objectType="CheckBox" fmlaLink="'Scope of Work'!$D$26" lockText="1" noThreeD="1"/>
</file>

<file path=xl/ctrlProps/ctrlProp275.xml><?xml version="1.0" encoding="utf-8"?>
<formControlPr xmlns="http://schemas.microsoft.com/office/spreadsheetml/2009/9/main" objectType="CheckBox" fmlaLink="'Scope of Work'!$J$128" lockText="1" noThreeD="1"/>
</file>

<file path=xl/ctrlProps/ctrlProp276.xml><?xml version="1.0" encoding="utf-8"?>
<formControlPr xmlns="http://schemas.microsoft.com/office/spreadsheetml/2009/9/main" objectType="CheckBox" fmlaLink="'Scope of Work'!$J$127" lockText="1" noThreeD="1"/>
</file>

<file path=xl/ctrlProps/ctrlProp277.xml><?xml version="1.0" encoding="utf-8"?>
<formControlPr xmlns="http://schemas.microsoft.com/office/spreadsheetml/2009/9/main" objectType="CheckBox" fmlaLink="'Scope of Work'!$J$131" lockText="1" noThreeD="1"/>
</file>

<file path=xl/ctrlProps/ctrlProp278.xml><?xml version="1.0" encoding="utf-8"?>
<formControlPr xmlns="http://schemas.microsoft.com/office/spreadsheetml/2009/9/main" objectType="CheckBox" fmlaLink="'Scope of Work'!$J$130" lockText="1" noThreeD="1"/>
</file>

<file path=xl/ctrlProps/ctrlProp279.xml><?xml version="1.0" encoding="utf-8"?>
<formControlPr xmlns="http://schemas.microsoft.com/office/spreadsheetml/2009/9/main" objectType="CheckBox" fmlaLink="'Scope of Work'!$P$48" lockText="1" noThreeD="1"/>
</file>

<file path=xl/ctrlProps/ctrlProp28.xml><?xml version="1.0" encoding="utf-8"?>
<formControlPr xmlns="http://schemas.microsoft.com/office/spreadsheetml/2009/9/main" objectType="CheckBox" fmlaLink="$I$51" lockText="1" noThreeD="1"/>
</file>

<file path=xl/ctrlProps/ctrlProp280.xml><?xml version="1.0" encoding="utf-8"?>
<formControlPr xmlns="http://schemas.microsoft.com/office/spreadsheetml/2009/9/main" objectType="CheckBox" fmlaLink="'Scope of Work'!$P$47" lockText="1" noThreeD="1"/>
</file>

<file path=xl/ctrlProps/ctrlProp281.xml><?xml version="1.0" encoding="utf-8"?>
<formControlPr xmlns="http://schemas.microsoft.com/office/spreadsheetml/2009/9/main" objectType="CheckBox" fmlaLink="'Scope of Work'!$P$51" lockText="1" noThreeD="1"/>
</file>

<file path=xl/ctrlProps/ctrlProp282.xml><?xml version="1.0" encoding="utf-8"?>
<formControlPr xmlns="http://schemas.microsoft.com/office/spreadsheetml/2009/9/main" objectType="CheckBox" fmlaLink="'Scope of Work'!$P$50" lockText="1" noThreeD="1"/>
</file>

<file path=xl/ctrlProps/ctrlProp283.xml><?xml version="1.0" encoding="utf-8"?>
<formControlPr xmlns="http://schemas.microsoft.com/office/spreadsheetml/2009/9/main" objectType="CheckBox" fmlaLink="'Scope of Work'!#REF!" lockText="1" noThreeD="1"/>
</file>

<file path=xl/ctrlProps/ctrlProp284.xml><?xml version="1.0" encoding="utf-8"?>
<formControlPr xmlns="http://schemas.microsoft.com/office/spreadsheetml/2009/9/main" objectType="CheckBox" fmlaLink="'Scope of Work'!$J$135" lockText="1" noThreeD="1"/>
</file>

<file path=xl/ctrlProps/ctrlProp285.xml><?xml version="1.0" encoding="utf-8"?>
<formControlPr xmlns="http://schemas.microsoft.com/office/spreadsheetml/2009/9/main" objectType="CheckBox" fmlaLink="'Scope of Work'!$J$18" lockText="1" noThreeD="1"/>
</file>

<file path=xl/ctrlProps/ctrlProp286.xml><?xml version="1.0" encoding="utf-8"?>
<formControlPr xmlns="http://schemas.microsoft.com/office/spreadsheetml/2009/9/main" objectType="CheckBox" fmlaLink="'Scope of Work'!$J$17" lockText="1" noThreeD="1"/>
</file>

<file path=xl/ctrlProps/ctrlProp287.xml><?xml version="1.0" encoding="utf-8"?>
<formControlPr xmlns="http://schemas.microsoft.com/office/spreadsheetml/2009/9/main" objectType="CheckBox" checked="Checked" fmlaLink="'Scope of Work'!$J$42" lockText="1" noThreeD="1"/>
</file>

<file path=xl/ctrlProps/ctrlProp288.xml><?xml version="1.0" encoding="utf-8"?>
<formControlPr xmlns="http://schemas.microsoft.com/office/spreadsheetml/2009/9/main" objectType="CheckBox" fmlaLink="'Scope of Work'!$J$41" lockText="1" noThreeD="1"/>
</file>

<file path=xl/ctrlProps/ctrlProp289.xml><?xml version="1.0" encoding="utf-8"?>
<formControlPr xmlns="http://schemas.microsoft.com/office/spreadsheetml/2009/9/main" objectType="CheckBox" fmlaLink="'Scope of Work'!$AB$52" lockText="1" noThreeD="1"/>
</file>

<file path=xl/ctrlProps/ctrlProp29.xml><?xml version="1.0" encoding="utf-8"?>
<formControlPr xmlns="http://schemas.microsoft.com/office/spreadsheetml/2009/9/main" objectType="CheckBox" fmlaLink="$H$55" lockText="1" noThreeD="1"/>
</file>

<file path=xl/ctrlProps/ctrlProp290.xml><?xml version="1.0" encoding="utf-8"?>
<formControlPr xmlns="http://schemas.microsoft.com/office/spreadsheetml/2009/9/main" objectType="CheckBox" fmlaLink="'Scope of Work'!$AB$53" lockText="1" noThreeD="1"/>
</file>

<file path=xl/ctrlProps/ctrlProp291.xml><?xml version="1.0" encoding="utf-8"?>
<formControlPr xmlns="http://schemas.microsoft.com/office/spreadsheetml/2009/9/main" objectType="CheckBox" fmlaLink="'Scope of Work'!$AB$54" lockText="1" noThreeD="1"/>
</file>

<file path=xl/ctrlProps/ctrlProp292.xml><?xml version="1.0" encoding="utf-8"?>
<formControlPr xmlns="http://schemas.microsoft.com/office/spreadsheetml/2009/9/main" objectType="CheckBox" fmlaLink="'Scope of Work'!$AB$56" lockText="1" noThreeD="1"/>
</file>

<file path=xl/ctrlProps/ctrlProp293.xml><?xml version="1.0" encoding="utf-8"?>
<formControlPr xmlns="http://schemas.microsoft.com/office/spreadsheetml/2009/9/main" objectType="CheckBox" fmlaLink="'Scope of Work'!$AB$57" lockText="1" noThreeD="1"/>
</file>

<file path=xl/ctrlProps/ctrlProp294.xml><?xml version="1.0" encoding="utf-8"?>
<formControlPr xmlns="http://schemas.microsoft.com/office/spreadsheetml/2009/9/main" objectType="CheckBox" fmlaLink="'Scope of Work'!$AB$58" lockText="1" noThreeD="1"/>
</file>

<file path=xl/ctrlProps/ctrlProp295.xml><?xml version="1.0" encoding="utf-8"?>
<formControlPr xmlns="http://schemas.microsoft.com/office/spreadsheetml/2009/9/main" objectType="CheckBox" fmlaLink="'Scope of Work'!$AB$59" lockText="1" noThreeD="1"/>
</file>

<file path=xl/ctrlProps/ctrlProp296.xml><?xml version="1.0" encoding="utf-8"?>
<formControlPr xmlns="http://schemas.microsoft.com/office/spreadsheetml/2009/9/main" objectType="CheckBox" fmlaLink="'Scope of Work'!$AB$60" lockText="1" noThreeD="1"/>
</file>

<file path=xl/ctrlProps/ctrlProp297.xml><?xml version="1.0" encoding="utf-8"?>
<formControlPr xmlns="http://schemas.microsoft.com/office/spreadsheetml/2009/9/main" objectType="CheckBox" fmlaLink="'Scope of Work'!$AB$62" lockText="1" noThreeD="1"/>
</file>

<file path=xl/ctrlProps/ctrlProp298.xml><?xml version="1.0" encoding="utf-8"?>
<formControlPr xmlns="http://schemas.microsoft.com/office/spreadsheetml/2009/9/main" objectType="CheckBox" fmlaLink="'Scope of Work'!$AB$63" lockText="1" noThreeD="1"/>
</file>

<file path=xl/ctrlProps/ctrlProp299.xml><?xml version="1.0" encoding="utf-8"?>
<formControlPr xmlns="http://schemas.microsoft.com/office/spreadsheetml/2009/9/main" objectType="CheckBox" fmlaLink="'Scope of Work'!$AB$64" lockText="1" noThreeD="1"/>
</file>

<file path=xl/ctrlProps/ctrlProp3.xml><?xml version="1.0" encoding="utf-8"?>
<formControlPr xmlns="http://schemas.microsoft.com/office/spreadsheetml/2009/9/main" objectType="CheckBox" fmlaLink="$H$7" lockText="1" noThreeD="1"/>
</file>

<file path=xl/ctrlProps/ctrlProp30.xml><?xml version="1.0" encoding="utf-8"?>
<formControlPr xmlns="http://schemas.microsoft.com/office/spreadsheetml/2009/9/main" objectType="CheckBox" fmlaLink="$I$55" lockText="1" noThreeD="1"/>
</file>

<file path=xl/ctrlProps/ctrlProp300.xml><?xml version="1.0" encoding="utf-8"?>
<formControlPr xmlns="http://schemas.microsoft.com/office/spreadsheetml/2009/9/main" objectType="CheckBox" fmlaLink="'Scope of Work'!$AB$65" lockText="1" noThreeD="1"/>
</file>

<file path=xl/ctrlProps/ctrlProp301.xml><?xml version="1.0" encoding="utf-8"?>
<formControlPr xmlns="http://schemas.microsoft.com/office/spreadsheetml/2009/9/main" objectType="CheckBox" fmlaLink="'Scope of Work'!$AB$66" lockText="1" noThreeD="1"/>
</file>

<file path=xl/ctrlProps/ctrlProp302.xml><?xml version="1.0" encoding="utf-8"?>
<formControlPr xmlns="http://schemas.microsoft.com/office/spreadsheetml/2009/9/main" objectType="CheckBox" fmlaLink="'Scope of Work'!$AB$68" lockText="1" noThreeD="1"/>
</file>

<file path=xl/ctrlProps/ctrlProp303.xml><?xml version="1.0" encoding="utf-8"?>
<formControlPr xmlns="http://schemas.microsoft.com/office/spreadsheetml/2009/9/main" objectType="CheckBox" fmlaLink="'Scope of Work'!$AB$69" lockText="1" noThreeD="1"/>
</file>

<file path=xl/ctrlProps/ctrlProp304.xml><?xml version="1.0" encoding="utf-8"?>
<formControlPr xmlns="http://schemas.microsoft.com/office/spreadsheetml/2009/9/main" objectType="CheckBox" fmlaLink="'Scope of Work'!$AB$70" lockText="1" noThreeD="1"/>
</file>

<file path=xl/ctrlProps/ctrlProp305.xml><?xml version="1.0" encoding="utf-8"?>
<formControlPr xmlns="http://schemas.microsoft.com/office/spreadsheetml/2009/9/main" objectType="CheckBox" fmlaLink="'Scope of Work'!$AB$71" lockText="1" noThreeD="1"/>
</file>

<file path=xl/ctrlProps/ctrlProp306.xml><?xml version="1.0" encoding="utf-8"?>
<formControlPr xmlns="http://schemas.microsoft.com/office/spreadsheetml/2009/9/main" objectType="CheckBox" fmlaLink="'Scope of Work'!$AB$72" lockText="1" noThreeD="1"/>
</file>

<file path=xl/ctrlProps/ctrlProp307.xml><?xml version="1.0" encoding="utf-8"?>
<formControlPr xmlns="http://schemas.microsoft.com/office/spreadsheetml/2009/9/main" objectType="CheckBox" checked="Checked" fmlaLink="'Scope of Work'!$AB$74" lockText="1" noThreeD="1"/>
</file>

<file path=xl/ctrlProps/ctrlProp308.xml><?xml version="1.0" encoding="utf-8"?>
<formControlPr xmlns="http://schemas.microsoft.com/office/spreadsheetml/2009/9/main" objectType="CheckBox" fmlaLink="'Scope of Work'!$AB$75" lockText="1" noThreeD="1"/>
</file>

<file path=xl/ctrlProps/ctrlProp309.xml><?xml version="1.0" encoding="utf-8"?>
<formControlPr xmlns="http://schemas.microsoft.com/office/spreadsheetml/2009/9/main" objectType="CheckBox" fmlaLink="'Scope of Work'!$AB$76" lockText="1" noThreeD="1"/>
</file>

<file path=xl/ctrlProps/ctrlProp31.xml><?xml version="1.0" encoding="utf-8"?>
<formControlPr xmlns="http://schemas.microsoft.com/office/spreadsheetml/2009/9/main" objectType="CheckBox" fmlaLink="$I$56" lockText="1" noThreeD="1"/>
</file>

<file path=xl/ctrlProps/ctrlProp310.xml><?xml version="1.0" encoding="utf-8"?>
<formControlPr xmlns="http://schemas.microsoft.com/office/spreadsheetml/2009/9/main" objectType="CheckBox" fmlaLink="'Scope of Work'!$AB$77" lockText="1" noThreeD="1"/>
</file>

<file path=xl/ctrlProps/ctrlProp311.xml><?xml version="1.0" encoding="utf-8"?>
<formControlPr xmlns="http://schemas.microsoft.com/office/spreadsheetml/2009/9/main" objectType="CheckBox" fmlaLink="'Scope of Work'!$AB$78" lockText="1" noThreeD="1"/>
</file>

<file path=xl/ctrlProps/ctrlProp312.xml><?xml version="1.0" encoding="utf-8"?>
<formControlPr xmlns="http://schemas.microsoft.com/office/spreadsheetml/2009/9/main" objectType="CheckBox" fmlaLink="'Scope of Work'!$AB$80" lockText="1" noThreeD="1"/>
</file>

<file path=xl/ctrlProps/ctrlProp313.xml><?xml version="1.0" encoding="utf-8"?>
<formControlPr xmlns="http://schemas.microsoft.com/office/spreadsheetml/2009/9/main" objectType="CheckBox" fmlaLink="'Scope of Work'!$AB$81" lockText="1" noThreeD="1"/>
</file>

<file path=xl/ctrlProps/ctrlProp314.xml><?xml version="1.0" encoding="utf-8"?>
<formControlPr xmlns="http://schemas.microsoft.com/office/spreadsheetml/2009/9/main" objectType="CheckBox" fmlaLink="'Scope of Work'!$AB$83" lockText="1" noThreeD="1"/>
</file>

<file path=xl/ctrlProps/ctrlProp315.xml><?xml version="1.0" encoding="utf-8"?>
<formControlPr xmlns="http://schemas.microsoft.com/office/spreadsheetml/2009/9/main" objectType="CheckBox" fmlaLink="'Scope of Work'!$AB$84" lockText="1" noThreeD="1"/>
</file>

<file path=xl/ctrlProps/ctrlProp316.xml><?xml version="1.0" encoding="utf-8"?>
<formControlPr xmlns="http://schemas.microsoft.com/office/spreadsheetml/2009/9/main" objectType="CheckBox" fmlaLink="'Scope of Work'!$AB$86" lockText="1" noThreeD="1"/>
</file>

<file path=xl/ctrlProps/ctrlProp317.xml><?xml version="1.0" encoding="utf-8"?>
<formControlPr xmlns="http://schemas.microsoft.com/office/spreadsheetml/2009/9/main" objectType="CheckBox" fmlaLink="'Scope of Work'!$AB$87" lockText="1" noThreeD="1"/>
</file>

<file path=xl/ctrlProps/ctrlProp318.xml><?xml version="1.0" encoding="utf-8"?>
<formControlPr xmlns="http://schemas.microsoft.com/office/spreadsheetml/2009/9/main" objectType="CheckBox" fmlaLink="'Scope of Work'!$AB$88" lockText="1" noThreeD="1"/>
</file>

<file path=xl/ctrlProps/ctrlProp319.xml><?xml version="1.0" encoding="utf-8"?>
<formControlPr xmlns="http://schemas.microsoft.com/office/spreadsheetml/2009/9/main" objectType="CheckBox" fmlaLink="'Scope of Work'!$AB$89" lockText="1" noThreeD="1"/>
</file>

<file path=xl/ctrlProps/ctrlProp32.xml><?xml version="1.0" encoding="utf-8"?>
<formControlPr xmlns="http://schemas.microsoft.com/office/spreadsheetml/2009/9/main" objectType="CheckBox" fmlaLink="$I$57" lockText="1" noThreeD="1"/>
</file>

<file path=xl/ctrlProps/ctrlProp320.xml><?xml version="1.0" encoding="utf-8"?>
<formControlPr xmlns="http://schemas.microsoft.com/office/spreadsheetml/2009/9/main" objectType="CheckBox" fmlaLink="'Scope of Work'!$AB$90" lockText="1" noThreeD="1"/>
</file>

<file path=xl/ctrlProps/ctrlProp321.xml><?xml version="1.0" encoding="utf-8"?>
<formControlPr xmlns="http://schemas.microsoft.com/office/spreadsheetml/2009/9/main" objectType="CheckBox" fmlaLink="'Scope of Work'!$AB$91" lockText="1" noThreeD="1"/>
</file>

<file path=xl/ctrlProps/ctrlProp322.xml><?xml version="1.0" encoding="utf-8"?>
<formControlPr xmlns="http://schemas.microsoft.com/office/spreadsheetml/2009/9/main" objectType="CheckBox" fmlaLink="'Scope of Work'!$V$36" lockText="1" noThreeD="1"/>
</file>

<file path=xl/ctrlProps/ctrlProp323.xml><?xml version="1.0" encoding="utf-8"?>
<formControlPr xmlns="http://schemas.microsoft.com/office/spreadsheetml/2009/9/main" objectType="CheckBox" fmlaLink="'Scope of Work'!$V$35" lockText="1" noThreeD="1"/>
</file>

<file path=xl/ctrlProps/ctrlProp324.xml><?xml version="1.0" encoding="utf-8"?>
<formControlPr xmlns="http://schemas.microsoft.com/office/spreadsheetml/2009/9/main" objectType="CheckBox" fmlaLink="'Scope of Work'!$J$166" lockText="1" noThreeD="1"/>
</file>

<file path=xl/ctrlProps/ctrlProp325.xml><?xml version="1.0" encoding="utf-8"?>
<formControlPr xmlns="http://schemas.microsoft.com/office/spreadsheetml/2009/9/main" objectType="CheckBox" fmlaLink="'Scope of Work'!$J$165" lockText="1" noThreeD="1"/>
</file>

<file path=xl/ctrlProps/ctrlProp326.xml><?xml version="1.0" encoding="utf-8"?>
<formControlPr xmlns="http://schemas.microsoft.com/office/spreadsheetml/2009/9/main" objectType="CheckBox" fmlaLink="'Scope of Work'!$J$167" lockText="1" noThreeD="1"/>
</file>

<file path=xl/ctrlProps/ctrlProp327.xml><?xml version="1.0" encoding="utf-8"?>
<formControlPr xmlns="http://schemas.microsoft.com/office/spreadsheetml/2009/9/main" objectType="CheckBox" fmlaLink="'Scope of Work'!$J$168" lockText="1" noThreeD="1"/>
</file>

<file path=xl/ctrlProps/ctrlProp328.xml><?xml version="1.0" encoding="utf-8"?>
<formControlPr xmlns="http://schemas.microsoft.com/office/spreadsheetml/2009/9/main" objectType="CheckBox" fmlaLink="'Scope of Work'!$J$169" lockText="1" noThreeD="1"/>
</file>

<file path=xl/ctrlProps/ctrlProp329.xml><?xml version="1.0" encoding="utf-8"?>
<formControlPr xmlns="http://schemas.microsoft.com/office/spreadsheetml/2009/9/main" objectType="CheckBox" fmlaLink="'Scope of Work'!$J$170" lockText="1" noThreeD="1"/>
</file>

<file path=xl/ctrlProps/ctrlProp33.xml><?xml version="1.0" encoding="utf-8"?>
<formControlPr xmlns="http://schemas.microsoft.com/office/spreadsheetml/2009/9/main" objectType="CheckBox" fmlaLink="$Q$31" lockText="1" noThreeD="1"/>
</file>

<file path=xl/ctrlProps/ctrlProp330.xml><?xml version="1.0" encoding="utf-8"?>
<formControlPr xmlns="http://schemas.microsoft.com/office/spreadsheetml/2009/9/main" objectType="CheckBox" fmlaLink="'Scope of Work'!$J$171" lockText="1" noThreeD="1"/>
</file>

<file path=xl/ctrlProps/ctrlProp331.xml><?xml version="1.0" encoding="utf-8"?>
<formControlPr xmlns="http://schemas.microsoft.com/office/spreadsheetml/2009/9/main" objectType="CheckBox" fmlaLink="'Scope of Work'!$J$172" lockText="1" noThreeD="1"/>
</file>

<file path=xl/ctrlProps/ctrlProp332.xml><?xml version="1.0" encoding="utf-8"?>
<formControlPr xmlns="http://schemas.microsoft.com/office/spreadsheetml/2009/9/main" objectType="CheckBox" fmlaLink="'Scope of Work'!$J$173" lockText="1" noThreeD="1"/>
</file>

<file path=xl/ctrlProps/ctrlProp333.xml><?xml version="1.0" encoding="utf-8"?>
<formControlPr xmlns="http://schemas.microsoft.com/office/spreadsheetml/2009/9/main" objectType="CheckBox" fmlaLink="'Scope of Work'!$J$174" lockText="1" noThreeD="1"/>
</file>

<file path=xl/ctrlProps/ctrlProp334.xml><?xml version="1.0" encoding="utf-8"?>
<formControlPr xmlns="http://schemas.microsoft.com/office/spreadsheetml/2009/9/main" objectType="CheckBox" fmlaLink="'Scope of Work'!$J$175" lockText="1" noThreeD="1"/>
</file>

<file path=xl/ctrlProps/ctrlProp335.xml><?xml version="1.0" encoding="utf-8"?>
<formControlPr xmlns="http://schemas.microsoft.com/office/spreadsheetml/2009/9/main" objectType="CheckBox" fmlaLink="'Scope of Work'!$J$176" lockText="1" noThreeD="1"/>
</file>

<file path=xl/ctrlProps/ctrlProp336.xml><?xml version="1.0" encoding="utf-8"?>
<formControlPr xmlns="http://schemas.microsoft.com/office/spreadsheetml/2009/9/main" objectType="CheckBox" fmlaLink="'Scope of Work'!$J$177" lockText="1" noThreeD="1"/>
</file>

<file path=xl/ctrlProps/ctrlProp337.xml><?xml version="1.0" encoding="utf-8"?>
<formControlPr xmlns="http://schemas.microsoft.com/office/spreadsheetml/2009/9/main" objectType="CheckBox" fmlaLink="'Scope of Work'!$J$178" lockText="1" noThreeD="1"/>
</file>

<file path=xl/ctrlProps/ctrlProp338.xml><?xml version="1.0" encoding="utf-8"?>
<formControlPr xmlns="http://schemas.microsoft.com/office/spreadsheetml/2009/9/main" objectType="CheckBox" fmlaLink="'Scope of Work'!$J$179" lockText="1" noThreeD="1"/>
</file>

<file path=xl/ctrlProps/ctrlProp339.xml><?xml version="1.0" encoding="utf-8"?>
<formControlPr xmlns="http://schemas.microsoft.com/office/spreadsheetml/2009/9/main" objectType="CheckBox" fmlaLink="'Scope of Work'!$J$180" lockText="1" noThreeD="1"/>
</file>

<file path=xl/ctrlProps/ctrlProp34.xml><?xml version="1.0" encoding="utf-8"?>
<formControlPr xmlns="http://schemas.microsoft.com/office/spreadsheetml/2009/9/main" objectType="CheckBox" checked="Checked" fmlaLink="$Q$32" lockText="1" noThreeD="1"/>
</file>

<file path=xl/ctrlProps/ctrlProp340.xml><?xml version="1.0" encoding="utf-8"?>
<formControlPr xmlns="http://schemas.microsoft.com/office/spreadsheetml/2009/9/main" objectType="CheckBox" fmlaLink="'Scope of Work'!$J$181" lockText="1" noThreeD="1"/>
</file>

<file path=xl/ctrlProps/ctrlProp341.xml><?xml version="1.0" encoding="utf-8"?>
<formControlPr xmlns="http://schemas.microsoft.com/office/spreadsheetml/2009/9/main" objectType="CheckBox" fmlaLink="'Scope of Work'!$J$182" lockText="1" noThreeD="1"/>
</file>

<file path=xl/ctrlProps/ctrlProp342.xml><?xml version="1.0" encoding="utf-8"?>
<formControlPr xmlns="http://schemas.microsoft.com/office/spreadsheetml/2009/9/main" objectType="CheckBox" fmlaLink="'Scope of Work'!$J$183" lockText="1" noThreeD="1"/>
</file>

<file path=xl/ctrlProps/ctrlProp343.xml><?xml version="1.0" encoding="utf-8"?>
<formControlPr xmlns="http://schemas.microsoft.com/office/spreadsheetml/2009/9/main" objectType="CheckBox" fmlaLink="'Scope of Work'!$J$184" lockText="1" noThreeD="1"/>
</file>

<file path=xl/ctrlProps/ctrlProp344.xml><?xml version="1.0" encoding="utf-8"?>
<formControlPr xmlns="http://schemas.microsoft.com/office/spreadsheetml/2009/9/main" objectType="CheckBox" fmlaLink="'Scope of Work'!$J$185" lockText="1" noThreeD="1"/>
</file>

<file path=xl/ctrlProps/ctrlProp345.xml><?xml version="1.0" encoding="utf-8"?>
<formControlPr xmlns="http://schemas.microsoft.com/office/spreadsheetml/2009/9/main" objectType="CheckBox" fmlaLink="'Scope of Work'!$J$186" lockText="1" noThreeD="1"/>
</file>

<file path=xl/ctrlProps/ctrlProp346.xml><?xml version="1.0" encoding="utf-8"?>
<formControlPr xmlns="http://schemas.microsoft.com/office/spreadsheetml/2009/9/main" objectType="CheckBox" fmlaLink="'Scope of Work'!$J$187" lockText="1" noThreeD="1"/>
</file>

<file path=xl/ctrlProps/ctrlProp347.xml><?xml version="1.0" encoding="utf-8"?>
<formControlPr xmlns="http://schemas.microsoft.com/office/spreadsheetml/2009/9/main" objectType="CheckBox" fmlaLink="'Scope of Work'!$J$188" lockText="1" noThreeD="1"/>
</file>

<file path=xl/ctrlProps/ctrlProp348.xml><?xml version="1.0" encoding="utf-8"?>
<formControlPr xmlns="http://schemas.microsoft.com/office/spreadsheetml/2009/9/main" objectType="CheckBox" fmlaLink="'Scope of Work'!$J$189" lockText="1" noThreeD="1"/>
</file>

<file path=xl/ctrlProps/ctrlProp349.xml><?xml version="1.0" encoding="utf-8"?>
<formControlPr xmlns="http://schemas.microsoft.com/office/spreadsheetml/2009/9/main" objectType="CheckBox" fmlaLink="'Scope of Work'!$J$190" lockText="1" noThreeD="1"/>
</file>

<file path=xl/ctrlProps/ctrlProp35.xml><?xml version="1.0" encoding="utf-8"?>
<formControlPr xmlns="http://schemas.microsoft.com/office/spreadsheetml/2009/9/main" objectType="CheckBox" fmlaLink="$R$27" lockText="1" noThreeD="1"/>
</file>

<file path=xl/ctrlProps/ctrlProp350.xml><?xml version="1.0" encoding="utf-8"?>
<formControlPr xmlns="http://schemas.microsoft.com/office/spreadsheetml/2009/9/main" objectType="CheckBox" fmlaLink="'Scope of Work'!$J$191" lockText="1" noThreeD="1"/>
</file>

<file path=xl/ctrlProps/ctrlProp351.xml><?xml version="1.0" encoding="utf-8"?>
<formControlPr xmlns="http://schemas.microsoft.com/office/spreadsheetml/2009/9/main" objectType="CheckBox" fmlaLink="'Scope of Work'!$J$192" lockText="1" noThreeD="1"/>
</file>

<file path=xl/ctrlProps/ctrlProp352.xml><?xml version="1.0" encoding="utf-8"?>
<formControlPr xmlns="http://schemas.microsoft.com/office/spreadsheetml/2009/9/main" objectType="CheckBox" fmlaLink="'Scope of Work'!$J$193" lockText="1" noThreeD="1"/>
</file>

<file path=xl/ctrlProps/ctrlProp353.xml><?xml version="1.0" encoding="utf-8"?>
<formControlPr xmlns="http://schemas.microsoft.com/office/spreadsheetml/2009/9/main" objectType="CheckBox" fmlaLink="'Scope of Work'!$J$194" lockText="1" noThreeD="1"/>
</file>

<file path=xl/ctrlProps/ctrlProp354.xml><?xml version="1.0" encoding="utf-8"?>
<formControlPr xmlns="http://schemas.microsoft.com/office/spreadsheetml/2009/9/main" objectType="CheckBox" fmlaLink="'Scope of Work'!$J$195" lockText="1" noThreeD="1"/>
</file>

<file path=xl/ctrlProps/ctrlProp355.xml><?xml version="1.0" encoding="utf-8"?>
<formControlPr xmlns="http://schemas.microsoft.com/office/spreadsheetml/2009/9/main" objectType="CheckBox" fmlaLink="'Scope of Work'!$J$196" lockText="1" noThreeD="1"/>
</file>

<file path=xl/ctrlProps/ctrlProp356.xml><?xml version="1.0" encoding="utf-8"?>
<formControlPr xmlns="http://schemas.microsoft.com/office/spreadsheetml/2009/9/main" objectType="CheckBox" fmlaLink="'Scope of Work'!$J$197" lockText="1" noThreeD="1"/>
</file>

<file path=xl/ctrlProps/ctrlProp357.xml><?xml version="1.0" encoding="utf-8"?>
<formControlPr xmlns="http://schemas.microsoft.com/office/spreadsheetml/2009/9/main" objectType="CheckBox" fmlaLink="'Scope of Work'!$J$198" lockText="1" noThreeD="1"/>
</file>

<file path=xl/ctrlProps/ctrlProp358.xml><?xml version="1.0" encoding="utf-8"?>
<formControlPr xmlns="http://schemas.microsoft.com/office/spreadsheetml/2009/9/main" objectType="CheckBox" fmlaLink="'Scope of Work'!$J$199" lockText="1" noThreeD="1"/>
</file>

<file path=xl/ctrlProps/ctrlProp359.xml><?xml version="1.0" encoding="utf-8"?>
<formControlPr xmlns="http://schemas.microsoft.com/office/spreadsheetml/2009/9/main" objectType="CheckBox" fmlaLink="'Scope of Work'!$J$200" lockText="1" noThreeD="1"/>
</file>

<file path=xl/ctrlProps/ctrlProp36.xml><?xml version="1.0" encoding="utf-8"?>
<formControlPr xmlns="http://schemas.microsoft.com/office/spreadsheetml/2009/9/main" objectType="CheckBox" fmlaLink="$R$28" lockText="1" noThreeD="1"/>
</file>

<file path=xl/ctrlProps/ctrlProp360.xml><?xml version="1.0" encoding="utf-8"?>
<formControlPr xmlns="http://schemas.microsoft.com/office/spreadsheetml/2009/9/main" objectType="CheckBox" fmlaLink="'Scope of Work'!$J$201" lockText="1" noThreeD="1"/>
</file>

<file path=xl/ctrlProps/ctrlProp361.xml><?xml version="1.0" encoding="utf-8"?>
<formControlPr xmlns="http://schemas.microsoft.com/office/spreadsheetml/2009/9/main" objectType="CheckBox" fmlaLink="'Scope of Work'!$J$202" lockText="1" noThreeD="1"/>
</file>

<file path=xl/ctrlProps/ctrlProp362.xml><?xml version="1.0" encoding="utf-8"?>
<formControlPr xmlns="http://schemas.microsoft.com/office/spreadsheetml/2009/9/main" objectType="CheckBox" fmlaLink="'Scope of Work'!$J$203" lockText="1" noThreeD="1"/>
</file>

<file path=xl/ctrlProps/ctrlProp363.xml><?xml version="1.0" encoding="utf-8"?>
<formControlPr xmlns="http://schemas.microsoft.com/office/spreadsheetml/2009/9/main" objectType="CheckBox" fmlaLink="'Scope of Work'!$J$204" lockText="1" noThreeD="1"/>
</file>

<file path=xl/ctrlProps/ctrlProp364.xml><?xml version="1.0" encoding="utf-8"?>
<formControlPr xmlns="http://schemas.microsoft.com/office/spreadsheetml/2009/9/main" objectType="CheckBox" fmlaLink="'Scope of Work'!$J$205" lockText="1" noThreeD="1"/>
</file>

<file path=xl/ctrlProps/ctrlProp365.xml><?xml version="1.0" encoding="utf-8"?>
<formControlPr xmlns="http://schemas.microsoft.com/office/spreadsheetml/2009/9/main" objectType="CheckBox" fmlaLink="'Scope of Work'!$J$206" lockText="1" noThreeD="1"/>
</file>

<file path=xl/ctrlProps/ctrlProp366.xml><?xml version="1.0" encoding="utf-8"?>
<formControlPr xmlns="http://schemas.microsoft.com/office/spreadsheetml/2009/9/main" objectType="CheckBox" fmlaLink="'Scope of Work'!$J$207" lockText="1" noThreeD="1"/>
</file>

<file path=xl/ctrlProps/ctrlProp367.xml><?xml version="1.0" encoding="utf-8"?>
<formControlPr xmlns="http://schemas.microsoft.com/office/spreadsheetml/2009/9/main" objectType="CheckBox" fmlaLink="'Scope of Work'!$J$208" lockText="1" noThreeD="1"/>
</file>

<file path=xl/ctrlProps/ctrlProp368.xml><?xml version="1.0" encoding="utf-8"?>
<formControlPr xmlns="http://schemas.microsoft.com/office/spreadsheetml/2009/9/main" objectType="CheckBox" fmlaLink="'Scope of Work'!$J$209" lockText="1" noThreeD="1"/>
</file>

<file path=xl/ctrlProps/ctrlProp369.xml><?xml version="1.0" encoding="utf-8"?>
<formControlPr xmlns="http://schemas.microsoft.com/office/spreadsheetml/2009/9/main" objectType="CheckBox" fmlaLink="'Scope of Work'!$J$210" lockText="1" noThreeD="1"/>
</file>

<file path=xl/ctrlProps/ctrlProp37.xml><?xml version="1.0" encoding="utf-8"?>
<formControlPr xmlns="http://schemas.microsoft.com/office/spreadsheetml/2009/9/main" objectType="CheckBox" fmlaLink="$R$29" lockText="1" noThreeD="1"/>
</file>

<file path=xl/ctrlProps/ctrlProp370.xml><?xml version="1.0" encoding="utf-8"?>
<formControlPr xmlns="http://schemas.microsoft.com/office/spreadsheetml/2009/9/main" objectType="CheckBox" fmlaLink="'Scope of Work'!$J$211" lockText="1" noThreeD="1"/>
</file>

<file path=xl/ctrlProps/ctrlProp371.xml><?xml version="1.0" encoding="utf-8"?>
<formControlPr xmlns="http://schemas.microsoft.com/office/spreadsheetml/2009/9/main" objectType="CheckBox" fmlaLink="'Scope of Work'!$J$212" lockText="1" noThreeD="1"/>
</file>

<file path=xl/ctrlProps/ctrlProp372.xml><?xml version="1.0" encoding="utf-8"?>
<formControlPr xmlns="http://schemas.microsoft.com/office/spreadsheetml/2009/9/main" objectType="CheckBox" fmlaLink="'Scope of Work'!$J$213" lockText="1" noThreeD="1"/>
</file>

<file path=xl/ctrlProps/ctrlProp373.xml><?xml version="1.0" encoding="utf-8"?>
<formControlPr xmlns="http://schemas.microsoft.com/office/spreadsheetml/2009/9/main" objectType="CheckBox" fmlaLink="'Scope of Work'!$J$214" lockText="1" noThreeD="1"/>
</file>

<file path=xl/ctrlProps/ctrlProp374.xml><?xml version="1.0" encoding="utf-8"?>
<formControlPr xmlns="http://schemas.microsoft.com/office/spreadsheetml/2009/9/main" objectType="CheckBox" fmlaLink="'Scope of Work'!$J$215" lockText="1" noThreeD="1"/>
</file>

<file path=xl/ctrlProps/ctrlProp375.xml><?xml version="1.0" encoding="utf-8"?>
<formControlPr xmlns="http://schemas.microsoft.com/office/spreadsheetml/2009/9/main" objectType="CheckBox" fmlaLink="'Scope of Work'!$J$216" lockText="1" noThreeD="1"/>
</file>

<file path=xl/ctrlProps/ctrlProp376.xml><?xml version="1.0" encoding="utf-8"?>
<formControlPr xmlns="http://schemas.microsoft.com/office/spreadsheetml/2009/9/main" objectType="CheckBox" fmlaLink="'Scope of Work'!$J$217" lockText="1" noThreeD="1"/>
</file>

<file path=xl/ctrlProps/ctrlProp377.xml><?xml version="1.0" encoding="utf-8"?>
<formControlPr xmlns="http://schemas.microsoft.com/office/spreadsheetml/2009/9/main" objectType="CheckBox" fmlaLink="'Scope of Work'!$J$218" lockText="1" noThreeD="1"/>
</file>

<file path=xl/ctrlProps/ctrlProp378.xml><?xml version="1.0" encoding="utf-8"?>
<formControlPr xmlns="http://schemas.microsoft.com/office/spreadsheetml/2009/9/main" objectType="CheckBox" fmlaLink="'Scope of Work'!$J$219" lockText="1" noThreeD="1"/>
</file>

<file path=xl/ctrlProps/ctrlProp379.xml><?xml version="1.0" encoding="utf-8"?>
<formControlPr xmlns="http://schemas.microsoft.com/office/spreadsheetml/2009/9/main" objectType="CheckBox" fmlaLink="'Scope of Work'!$J$220" lockText="1" noThreeD="1"/>
</file>

<file path=xl/ctrlProps/ctrlProp38.xml><?xml version="1.0" encoding="utf-8"?>
<formControlPr xmlns="http://schemas.microsoft.com/office/spreadsheetml/2009/9/main" objectType="CheckBox" fmlaLink="$U$27" lockText="1" noThreeD="1"/>
</file>

<file path=xl/ctrlProps/ctrlProp380.xml><?xml version="1.0" encoding="utf-8"?>
<formControlPr xmlns="http://schemas.microsoft.com/office/spreadsheetml/2009/9/main" objectType="CheckBox" fmlaLink="'Scope of Work'!$J$221" lockText="1" noThreeD="1"/>
</file>

<file path=xl/ctrlProps/ctrlProp381.xml><?xml version="1.0" encoding="utf-8"?>
<formControlPr xmlns="http://schemas.microsoft.com/office/spreadsheetml/2009/9/main" objectType="CheckBox" fmlaLink="'Scope of Work'!$J$222" lockText="1" noThreeD="1"/>
</file>

<file path=xl/ctrlProps/ctrlProp382.xml><?xml version="1.0" encoding="utf-8"?>
<formControlPr xmlns="http://schemas.microsoft.com/office/spreadsheetml/2009/9/main" objectType="CheckBox" fmlaLink="'Scope of Work'!$J$223" lockText="1" noThreeD="1"/>
</file>

<file path=xl/ctrlProps/ctrlProp383.xml><?xml version="1.0" encoding="utf-8"?>
<formControlPr xmlns="http://schemas.microsoft.com/office/spreadsheetml/2009/9/main" objectType="CheckBox" fmlaLink="'Scope of Work'!$J$224" lockText="1" noThreeD="1"/>
</file>

<file path=xl/ctrlProps/ctrlProp384.xml><?xml version="1.0" encoding="utf-8"?>
<formControlPr xmlns="http://schemas.microsoft.com/office/spreadsheetml/2009/9/main" objectType="CheckBox" fmlaLink="'Scope of Work'!$J$225" lockText="1" noThreeD="1"/>
</file>

<file path=xl/ctrlProps/ctrlProp385.xml><?xml version="1.0" encoding="utf-8"?>
<formControlPr xmlns="http://schemas.microsoft.com/office/spreadsheetml/2009/9/main" objectType="CheckBox" fmlaLink="'Scope of Work'!$J$226" lockText="1" noThreeD="1"/>
</file>

<file path=xl/ctrlProps/ctrlProp386.xml><?xml version="1.0" encoding="utf-8"?>
<formControlPr xmlns="http://schemas.microsoft.com/office/spreadsheetml/2009/9/main" objectType="CheckBox" fmlaLink="'Scope of Work'!$J$227" lockText="1" noThreeD="1"/>
</file>

<file path=xl/ctrlProps/ctrlProp387.xml><?xml version="1.0" encoding="utf-8"?>
<formControlPr xmlns="http://schemas.microsoft.com/office/spreadsheetml/2009/9/main" objectType="CheckBox" fmlaLink="'Scope of Work'!$J$228" lockText="1" noThreeD="1"/>
</file>

<file path=xl/ctrlProps/ctrlProp388.xml><?xml version="1.0" encoding="utf-8"?>
<formControlPr xmlns="http://schemas.microsoft.com/office/spreadsheetml/2009/9/main" objectType="CheckBox" fmlaLink="'Scope of Work'!$J$229" lockText="1" noThreeD="1"/>
</file>

<file path=xl/ctrlProps/ctrlProp389.xml><?xml version="1.0" encoding="utf-8"?>
<formControlPr xmlns="http://schemas.microsoft.com/office/spreadsheetml/2009/9/main" objectType="CheckBox" fmlaLink="'Scope of Work'!$J$230" lockText="1" noThreeD="1"/>
</file>

<file path=xl/ctrlProps/ctrlProp39.xml><?xml version="1.0" encoding="utf-8"?>
<formControlPr xmlns="http://schemas.microsoft.com/office/spreadsheetml/2009/9/main" objectType="CheckBox" fmlaLink="$T$28" lockText="1" noThreeD="1"/>
</file>

<file path=xl/ctrlProps/ctrlProp390.xml><?xml version="1.0" encoding="utf-8"?>
<formControlPr xmlns="http://schemas.microsoft.com/office/spreadsheetml/2009/9/main" objectType="Radio" firstButton="1" fmlaLink="$G$2" lockText="1" noThreeD="1"/>
</file>

<file path=xl/ctrlProps/ctrlProp391.xml><?xml version="1.0" encoding="utf-8"?>
<formControlPr xmlns="http://schemas.microsoft.com/office/spreadsheetml/2009/9/main" objectType="Radio" checked="Checked" lockText="1" noThreeD="1"/>
</file>

<file path=xl/ctrlProps/ctrlProp392.xml><?xml version="1.0" encoding="utf-8"?>
<formControlPr xmlns="http://schemas.microsoft.com/office/spreadsheetml/2009/9/main" objectType="CheckBox" fmlaLink="'Scope of Work'!$J$59" lockText="1" noThreeD="1"/>
</file>

<file path=xl/ctrlProps/ctrlProp393.xml><?xml version="1.0" encoding="utf-8"?>
<formControlPr xmlns="http://schemas.microsoft.com/office/spreadsheetml/2009/9/main" objectType="CheckBox" checked="Checked" fmlaLink="'Scope of Work'!$J$53" lockText="1" noThreeD="1"/>
</file>

<file path=xl/ctrlProps/ctrlProp394.xml><?xml version="1.0" encoding="utf-8"?>
<formControlPr xmlns="http://schemas.microsoft.com/office/spreadsheetml/2009/9/main" objectType="CheckBox" fmlaLink="$N$54" lockText="1" noThreeD="1"/>
</file>

<file path=xl/ctrlProps/ctrlProp395.xml><?xml version="1.0" encoding="utf-8"?>
<formControlPr xmlns="http://schemas.microsoft.com/office/spreadsheetml/2009/9/main" objectType="CheckBox" fmlaLink="$N$55" lockText="1" noThreeD="1"/>
</file>

<file path=xl/ctrlProps/ctrlProp396.xml><?xml version="1.0" encoding="utf-8"?>
<formControlPr xmlns="http://schemas.microsoft.com/office/spreadsheetml/2009/9/main" objectType="CheckBox" fmlaLink="$N$56" lockText="1" noThreeD="1"/>
</file>

<file path=xl/ctrlProps/ctrlProp397.xml><?xml version="1.0" encoding="utf-8"?>
<formControlPr xmlns="http://schemas.microsoft.com/office/spreadsheetml/2009/9/main" objectType="CheckBox" fmlaLink="$N$57" lockText="1" noThreeD="1"/>
</file>

<file path=xl/ctrlProps/ctrlProp398.xml><?xml version="1.0" encoding="utf-8"?>
<formControlPr xmlns="http://schemas.microsoft.com/office/spreadsheetml/2009/9/main" objectType="CheckBox" fmlaLink="$N$58" lockText="1" noThreeD="1"/>
</file>

<file path=xl/ctrlProps/ctrlProp399.xml><?xml version="1.0" encoding="utf-8"?>
<formControlPr xmlns="http://schemas.microsoft.com/office/spreadsheetml/2009/9/main" objectType="CheckBox" fmlaLink="$N$59" lockText="1" noThreeD="1"/>
</file>

<file path=xl/ctrlProps/ctrlProp4.xml><?xml version="1.0" encoding="utf-8"?>
<formControlPr xmlns="http://schemas.microsoft.com/office/spreadsheetml/2009/9/main" objectType="CheckBox" fmlaLink="$H$8" lockText="1" noThreeD="1"/>
</file>

<file path=xl/ctrlProps/ctrlProp40.xml><?xml version="1.0" encoding="utf-8"?>
<formControlPr xmlns="http://schemas.microsoft.com/office/spreadsheetml/2009/9/main" objectType="CheckBox" fmlaLink="$T$29" lockText="1" noThreeD="1"/>
</file>

<file path=xl/ctrlProps/ctrlProp400.xml><?xml version="1.0" encoding="utf-8"?>
<formControlPr xmlns="http://schemas.microsoft.com/office/spreadsheetml/2009/9/main" objectType="CheckBox" fmlaLink="$N$60" lockText="1" noThreeD="1"/>
</file>

<file path=xl/ctrlProps/ctrlProp401.xml><?xml version="1.0" encoding="utf-8"?>
<formControlPr xmlns="http://schemas.microsoft.com/office/spreadsheetml/2009/9/main" objectType="CheckBox" fmlaLink="$N$61" lockText="1" noThreeD="1"/>
</file>

<file path=xl/ctrlProps/ctrlProp402.xml><?xml version="1.0" encoding="utf-8"?>
<formControlPr xmlns="http://schemas.microsoft.com/office/spreadsheetml/2009/9/main" objectType="CheckBox" fmlaLink="$N$62" lockText="1" noThreeD="1"/>
</file>

<file path=xl/ctrlProps/ctrlProp403.xml><?xml version="1.0" encoding="utf-8"?>
<formControlPr xmlns="http://schemas.microsoft.com/office/spreadsheetml/2009/9/main" objectType="CheckBox" fmlaLink="$O$63" lockText="1" noThreeD="1"/>
</file>

<file path=xl/ctrlProps/ctrlProp404.xml><?xml version="1.0" encoding="utf-8"?>
<formControlPr xmlns="http://schemas.microsoft.com/office/spreadsheetml/2009/9/main" objectType="CheckBox" fmlaLink="$O$64" lockText="1" noThreeD="1"/>
</file>

<file path=xl/ctrlProps/ctrlProp405.xml><?xml version="1.0" encoding="utf-8"?>
<formControlPr xmlns="http://schemas.microsoft.com/office/spreadsheetml/2009/9/main" objectType="CheckBox" fmlaLink="$O$65" lockText="1" noThreeD="1"/>
</file>

<file path=xl/ctrlProps/ctrlProp406.xml><?xml version="1.0" encoding="utf-8"?>
<formControlPr xmlns="http://schemas.microsoft.com/office/spreadsheetml/2009/9/main" objectType="CheckBox" fmlaLink="$O$66" lockText="1" noThreeD="1"/>
</file>

<file path=xl/ctrlProps/ctrlProp407.xml><?xml version="1.0" encoding="utf-8"?>
<formControlPr xmlns="http://schemas.microsoft.com/office/spreadsheetml/2009/9/main" objectType="CheckBox" fmlaLink="$O$67" lockText="1" noThreeD="1"/>
</file>

<file path=xl/ctrlProps/ctrlProp408.xml><?xml version="1.0" encoding="utf-8"?>
<formControlPr xmlns="http://schemas.microsoft.com/office/spreadsheetml/2009/9/main" objectType="CheckBox" fmlaLink="$O$68" lockText="1" noThreeD="1"/>
</file>

<file path=xl/ctrlProps/ctrlProp409.xml><?xml version="1.0" encoding="utf-8"?>
<formControlPr xmlns="http://schemas.microsoft.com/office/spreadsheetml/2009/9/main" objectType="CheckBox" fmlaLink="$O$69" lockText="1" noThreeD="1"/>
</file>

<file path=xl/ctrlProps/ctrlProp41.xml><?xml version="1.0" encoding="utf-8"?>
<formControlPr xmlns="http://schemas.microsoft.com/office/spreadsheetml/2009/9/main" objectType="CheckBox" fmlaLink="$V$28" lockText="1" noThreeD="1"/>
</file>

<file path=xl/ctrlProps/ctrlProp410.xml><?xml version="1.0" encoding="utf-8"?>
<formControlPr xmlns="http://schemas.microsoft.com/office/spreadsheetml/2009/9/main" objectType="CheckBox" fmlaLink="$O$70" lockText="1" noThreeD="1"/>
</file>

<file path=xl/ctrlProps/ctrlProp411.xml><?xml version="1.0" encoding="utf-8"?>
<formControlPr xmlns="http://schemas.microsoft.com/office/spreadsheetml/2009/9/main" objectType="CheckBox" fmlaLink="$O$71" lockText="1" noThreeD="1"/>
</file>

<file path=xl/ctrlProps/ctrlProp412.xml><?xml version="1.0" encoding="utf-8"?>
<formControlPr xmlns="http://schemas.microsoft.com/office/spreadsheetml/2009/9/main" objectType="CheckBox" fmlaLink="$O$72" lockText="1" noThreeD="1"/>
</file>

<file path=xl/ctrlProps/ctrlProp413.xml><?xml version="1.0" encoding="utf-8"?>
<formControlPr xmlns="http://schemas.microsoft.com/office/spreadsheetml/2009/9/main" objectType="CheckBox" fmlaLink="$O$73" lockText="1" noThreeD="1"/>
</file>

<file path=xl/ctrlProps/ctrlProp414.xml><?xml version="1.0" encoding="utf-8"?>
<formControlPr xmlns="http://schemas.microsoft.com/office/spreadsheetml/2009/9/main" objectType="CheckBox" fmlaLink="$O$74" lockText="1" noThreeD="1"/>
</file>

<file path=xl/ctrlProps/ctrlProp415.xml><?xml version="1.0" encoding="utf-8"?>
<formControlPr xmlns="http://schemas.microsoft.com/office/spreadsheetml/2009/9/main" objectType="CheckBox" fmlaLink="$O$75" lockText="1" noThreeD="1"/>
</file>

<file path=xl/ctrlProps/ctrlProp416.xml><?xml version="1.0" encoding="utf-8"?>
<formControlPr xmlns="http://schemas.microsoft.com/office/spreadsheetml/2009/9/main" objectType="CheckBox" fmlaLink="$O$76" lockText="1" noThreeD="1"/>
</file>

<file path=xl/ctrlProps/ctrlProp417.xml><?xml version="1.0" encoding="utf-8"?>
<formControlPr xmlns="http://schemas.microsoft.com/office/spreadsheetml/2009/9/main" objectType="CheckBox" fmlaLink="$O$77" lockText="1" noThreeD="1"/>
</file>

<file path=xl/ctrlProps/ctrlProp418.xml><?xml version="1.0" encoding="utf-8"?>
<formControlPr xmlns="http://schemas.microsoft.com/office/spreadsheetml/2009/9/main" objectType="CheckBox" fmlaLink="$O$78" lockText="1" noThreeD="1"/>
</file>

<file path=xl/ctrlProps/ctrlProp419.xml><?xml version="1.0" encoding="utf-8"?>
<formControlPr xmlns="http://schemas.microsoft.com/office/spreadsheetml/2009/9/main" objectType="CheckBox" fmlaLink="$O$79" lockText="1" noThreeD="1"/>
</file>

<file path=xl/ctrlProps/ctrlProp42.xml><?xml version="1.0" encoding="utf-8"?>
<formControlPr xmlns="http://schemas.microsoft.com/office/spreadsheetml/2009/9/main" objectType="CheckBox" fmlaLink="$V$29" lockText="1" noThreeD="1"/>
</file>

<file path=xl/ctrlProps/ctrlProp420.xml><?xml version="1.0" encoding="utf-8"?>
<formControlPr xmlns="http://schemas.microsoft.com/office/spreadsheetml/2009/9/main" objectType="CheckBox" fmlaLink="$O$80" lockText="1" noThreeD="1"/>
</file>

<file path=xl/ctrlProps/ctrlProp421.xml><?xml version="1.0" encoding="utf-8"?>
<formControlPr xmlns="http://schemas.microsoft.com/office/spreadsheetml/2009/9/main" objectType="CheckBox" fmlaLink="$O$81" lockText="1" noThreeD="1"/>
</file>

<file path=xl/ctrlProps/ctrlProp422.xml><?xml version="1.0" encoding="utf-8"?>
<formControlPr xmlns="http://schemas.microsoft.com/office/spreadsheetml/2009/9/main" objectType="CheckBox" fmlaLink="$O$82" lockText="1" noThreeD="1"/>
</file>

<file path=xl/ctrlProps/ctrlProp423.xml><?xml version="1.0" encoding="utf-8"?>
<formControlPr xmlns="http://schemas.microsoft.com/office/spreadsheetml/2009/9/main" objectType="CheckBox" fmlaLink="$O$83" lockText="1" noThreeD="1"/>
</file>

<file path=xl/ctrlProps/ctrlProp424.xml><?xml version="1.0" encoding="utf-8"?>
<formControlPr xmlns="http://schemas.microsoft.com/office/spreadsheetml/2009/9/main" objectType="CheckBox" fmlaLink="$O$84" lockText="1" noThreeD="1"/>
</file>

<file path=xl/ctrlProps/ctrlProp425.xml><?xml version="1.0" encoding="utf-8"?>
<formControlPr xmlns="http://schemas.microsoft.com/office/spreadsheetml/2009/9/main" objectType="CheckBox" fmlaLink="$O$85" lockText="1" noThreeD="1"/>
</file>

<file path=xl/ctrlProps/ctrlProp426.xml><?xml version="1.0" encoding="utf-8"?>
<formControlPr xmlns="http://schemas.microsoft.com/office/spreadsheetml/2009/9/main" objectType="CheckBox" fmlaLink="$O$86" lockText="1" noThreeD="1"/>
</file>

<file path=xl/ctrlProps/ctrlProp427.xml><?xml version="1.0" encoding="utf-8"?>
<formControlPr xmlns="http://schemas.microsoft.com/office/spreadsheetml/2009/9/main" objectType="CheckBox" fmlaLink="$O$87" lockText="1" noThreeD="1"/>
</file>

<file path=xl/ctrlProps/ctrlProp428.xml><?xml version="1.0" encoding="utf-8"?>
<formControlPr xmlns="http://schemas.microsoft.com/office/spreadsheetml/2009/9/main" objectType="CheckBox" fmlaLink="$O$88" lockText="1" noThreeD="1"/>
</file>

<file path=xl/ctrlProps/ctrlProp429.xml><?xml version="1.0" encoding="utf-8"?>
<formControlPr xmlns="http://schemas.microsoft.com/office/spreadsheetml/2009/9/main" objectType="CheckBox" fmlaLink="$O$89" lockText="1" noThreeD="1"/>
</file>

<file path=xl/ctrlProps/ctrlProp43.xml><?xml version="1.0" encoding="utf-8"?>
<formControlPr xmlns="http://schemas.microsoft.com/office/spreadsheetml/2009/9/main" objectType="CheckBox" fmlaLink="$I$52" lockText="1" noThreeD="1"/>
</file>

<file path=xl/ctrlProps/ctrlProp430.xml><?xml version="1.0" encoding="utf-8"?>
<formControlPr xmlns="http://schemas.microsoft.com/office/spreadsheetml/2009/9/main" objectType="CheckBox" fmlaLink="$O$90" lockText="1" noThreeD="1"/>
</file>

<file path=xl/ctrlProps/ctrlProp431.xml><?xml version="1.0" encoding="utf-8"?>
<formControlPr xmlns="http://schemas.microsoft.com/office/spreadsheetml/2009/9/main" objectType="CheckBox" fmlaLink="$N$96" lockText="1" noThreeD="1"/>
</file>

<file path=xl/ctrlProps/ctrlProp432.xml><?xml version="1.0" encoding="utf-8"?>
<formControlPr xmlns="http://schemas.microsoft.com/office/spreadsheetml/2009/9/main" objectType="CheckBox" fmlaLink="$N$97" lockText="1" noThreeD="1"/>
</file>

<file path=xl/ctrlProps/ctrlProp433.xml><?xml version="1.0" encoding="utf-8"?>
<formControlPr xmlns="http://schemas.microsoft.com/office/spreadsheetml/2009/9/main" objectType="CheckBox" fmlaLink="$N$98" lockText="1" noThreeD="1"/>
</file>

<file path=xl/ctrlProps/ctrlProp434.xml><?xml version="1.0" encoding="utf-8"?>
<formControlPr xmlns="http://schemas.microsoft.com/office/spreadsheetml/2009/9/main" objectType="CheckBox" fmlaLink="$N$99" lockText="1" noThreeD="1"/>
</file>

<file path=xl/ctrlProps/ctrlProp435.xml><?xml version="1.0" encoding="utf-8"?>
<formControlPr xmlns="http://schemas.microsoft.com/office/spreadsheetml/2009/9/main" objectType="CheckBox" fmlaLink="$N$100" lockText="1" noThreeD="1"/>
</file>

<file path=xl/ctrlProps/ctrlProp436.xml><?xml version="1.0" encoding="utf-8"?>
<formControlPr xmlns="http://schemas.microsoft.com/office/spreadsheetml/2009/9/main" objectType="CheckBox" fmlaLink="$N$101" lockText="1" noThreeD="1"/>
</file>

<file path=xl/ctrlProps/ctrlProp437.xml><?xml version="1.0" encoding="utf-8"?>
<formControlPr xmlns="http://schemas.microsoft.com/office/spreadsheetml/2009/9/main" objectType="CheckBox" fmlaLink="$N$102" lockText="1" noThreeD="1"/>
</file>

<file path=xl/ctrlProps/ctrlProp438.xml><?xml version="1.0" encoding="utf-8"?>
<formControlPr xmlns="http://schemas.microsoft.com/office/spreadsheetml/2009/9/main" objectType="CheckBox" fmlaLink="$N$103" lockText="1" noThreeD="1"/>
</file>

<file path=xl/ctrlProps/ctrlProp439.xml><?xml version="1.0" encoding="utf-8"?>
<formControlPr xmlns="http://schemas.microsoft.com/office/spreadsheetml/2009/9/main" objectType="CheckBox" fmlaLink="$N$104" lockText="1" noThreeD="1"/>
</file>

<file path=xl/ctrlProps/ctrlProp44.xml><?xml version="1.0" encoding="utf-8"?>
<formControlPr xmlns="http://schemas.microsoft.com/office/spreadsheetml/2009/9/main" objectType="CheckBox" fmlaLink="$C$24" lockText="1" noThreeD="1"/>
</file>

<file path=xl/ctrlProps/ctrlProp440.xml><?xml version="1.0" encoding="utf-8"?>
<formControlPr xmlns="http://schemas.microsoft.com/office/spreadsheetml/2009/9/main" objectType="CheckBox" fmlaLink="$N$105" lockText="1" noThreeD="1"/>
</file>

<file path=xl/ctrlProps/ctrlProp441.xml><?xml version="1.0" encoding="utf-8"?>
<formControlPr xmlns="http://schemas.microsoft.com/office/spreadsheetml/2009/9/main" objectType="CheckBox" fmlaLink="$N$106" lockText="1" noThreeD="1"/>
</file>

<file path=xl/ctrlProps/ctrlProp442.xml><?xml version="1.0" encoding="utf-8"?>
<formControlPr xmlns="http://schemas.microsoft.com/office/spreadsheetml/2009/9/main" objectType="CheckBox" fmlaLink="$N$107" lockText="1" noThreeD="1"/>
</file>

<file path=xl/ctrlProps/ctrlProp443.xml><?xml version="1.0" encoding="utf-8"?>
<formControlPr xmlns="http://schemas.microsoft.com/office/spreadsheetml/2009/9/main" objectType="CheckBox" fmlaLink="$N$108" lockText="1" noThreeD="1"/>
</file>

<file path=xl/ctrlProps/ctrlProp444.xml><?xml version="1.0" encoding="utf-8"?>
<formControlPr xmlns="http://schemas.microsoft.com/office/spreadsheetml/2009/9/main" objectType="CheckBox" fmlaLink="$N$109" lockText="1" noThreeD="1"/>
</file>

<file path=xl/ctrlProps/ctrlProp445.xml><?xml version="1.0" encoding="utf-8"?>
<formControlPr xmlns="http://schemas.microsoft.com/office/spreadsheetml/2009/9/main" objectType="CheckBox" fmlaLink="$N$110" lockText="1" noThreeD="1"/>
</file>

<file path=xl/ctrlProps/ctrlProp446.xml><?xml version="1.0" encoding="utf-8"?>
<formControlPr xmlns="http://schemas.microsoft.com/office/spreadsheetml/2009/9/main" objectType="CheckBox" fmlaLink="$N$111" lockText="1" noThreeD="1"/>
</file>

<file path=xl/ctrlProps/ctrlProp447.xml><?xml version="1.0" encoding="utf-8"?>
<formControlPr xmlns="http://schemas.microsoft.com/office/spreadsheetml/2009/9/main" objectType="CheckBox" fmlaLink="$N$112" lockText="1" noThreeD="1"/>
</file>

<file path=xl/ctrlProps/ctrlProp448.xml><?xml version="1.0" encoding="utf-8"?>
<formControlPr xmlns="http://schemas.microsoft.com/office/spreadsheetml/2009/9/main" objectType="CheckBox" fmlaLink="$N$113" lockText="1" noThreeD="1"/>
</file>

<file path=xl/ctrlProps/ctrlProp449.xml><?xml version="1.0" encoding="utf-8"?>
<formControlPr xmlns="http://schemas.microsoft.com/office/spreadsheetml/2009/9/main" objectType="CheckBox" fmlaLink="$N$114" lockText="1" noThreeD="1"/>
</file>

<file path=xl/ctrlProps/ctrlProp45.xml><?xml version="1.0" encoding="utf-8"?>
<formControlPr xmlns="http://schemas.microsoft.com/office/spreadsheetml/2009/9/main" objectType="CheckBox" fmlaLink="$C$26" lockText="1" noThreeD="1"/>
</file>

<file path=xl/ctrlProps/ctrlProp450.xml><?xml version="1.0" encoding="utf-8"?>
<formControlPr xmlns="http://schemas.microsoft.com/office/spreadsheetml/2009/9/main" objectType="CheckBox" fmlaLink="$N$115" lockText="1" noThreeD="1"/>
</file>

<file path=xl/ctrlProps/ctrlProp451.xml><?xml version="1.0" encoding="utf-8"?>
<formControlPr xmlns="http://schemas.microsoft.com/office/spreadsheetml/2009/9/main" objectType="CheckBox" fmlaLink="$N$116" lockText="1" noThreeD="1"/>
</file>

<file path=xl/ctrlProps/ctrlProp452.xml><?xml version="1.0" encoding="utf-8"?>
<formControlPr xmlns="http://schemas.microsoft.com/office/spreadsheetml/2009/9/main" objectType="CheckBox" fmlaLink="$N$117" lockText="1" noThreeD="1"/>
</file>

<file path=xl/ctrlProps/ctrlProp453.xml><?xml version="1.0" encoding="utf-8"?>
<formControlPr xmlns="http://schemas.microsoft.com/office/spreadsheetml/2009/9/main" objectType="CheckBox" fmlaLink="$N$118" lockText="1" noThreeD="1"/>
</file>

<file path=xl/ctrlProps/ctrlProp454.xml><?xml version="1.0" encoding="utf-8"?>
<formControlPr xmlns="http://schemas.microsoft.com/office/spreadsheetml/2009/9/main" objectType="CheckBox" fmlaLink="$N$119" lockText="1" noThreeD="1"/>
</file>

<file path=xl/ctrlProps/ctrlProp455.xml><?xml version="1.0" encoding="utf-8"?>
<formControlPr xmlns="http://schemas.microsoft.com/office/spreadsheetml/2009/9/main" objectType="CheckBox" fmlaLink="$N$120" lockText="1" noThreeD="1"/>
</file>

<file path=xl/ctrlProps/ctrlProp456.xml><?xml version="1.0" encoding="utf-8"?>
<formControlPr xmlns="http://schemas.microsoft.com/office/spreadsheetml/2009/9/main" objectType="CheckBox" fmlaLink="$N$121" lockText="1" noThreeD="1"/>
</file>

<file path=xl/ctrlProps/ctrlProp457.xml><?xml version="1.0" encoding="utf-8"?>
<formControlPr xmlns="http://schemas.microsoft.com/office/spreadsheetml/2009/9/main" objectType="CheckBox" fmlaLink="$N$122" lockText="1" noThreeD="1"/>
</file>

<file path=xl/ctrlProps/ctrlProp458.xml><?xml version="1.0" encoding="utf-8"?>
<formControlPr xmlns="http://schemas.microsoft.com/office/spreadsheetml/2009/9/main" objectType="CheckBox" fmlaLink="$N$123" lockText="1" noThreeD="1"/>
</file>

<file path=xl/ctrlProps/ctrlProp459.xml><?xml version="1.0" encoding="utf-8"?>
<formControlPr xmlns="http://schemas.microsoft.com/office/spreadsheetml/2009/9/main" objectType="CheckBox" fmlaLink="$N$124" lockText="1" noThreeD="1"/>
</file>

<file path=xl/ctrlProps/ctrlProp46.xml><?xml version="1.0" encoding="utf-8"?>
<formControlPr xmlns="http://schemas.microsoft.com/office/spreadsheetml/2009/9/main" objectType="CheckBox" checked="Checked" fmlaLink="$C$25" lockText="1" noThreeD="1"/>
</file>

<file path=xl/ctrlProps/ctrlProp460.xml><?xml version="1.0" encoding="utf-8"?>
<formControlPr xmlns="http://schemas.microsoft.com/office/spreadsheetml/2009/9/main" objectType="CheckBox" fmlaLink="$N$125" lockText="1" noThreeD="1"/>
</file>

<file path=xl/ctrlProps/ctrlProp461.xml><?xml version="1.0" encoding="utf-8"?>
<formControlPr xmlns="http://schemas.microsoft.com/office/spreadsheetml/2009/9/main" objectType="CheckBox" fmlaLink="$N$126" lockText="1" noThreeD="1"/>
</file>

<file path=xl/ctrlProps/ctrlProp462.xml><?xml version="1.0" encoding="utf-8"?>
<formControlPr xmlns="http://schemas.microsoft.com/office/spreadsheetml/2009/9/main" objectType="CheckBox" fmlaLink="$N$127" lockText="1" noThreeD="1"/>
</file>

<file path=xl/ctrlProps/ctrlProp463.xml><?xml version="1.0" encoding="utf-8"?>
<formControlPr xmlns="http://schemas.microsoft.com/office/spreadsheetml/2009/9/main" objectType="CheckBox" fmlaLink="$N$128" lockText="1" noThreeD="1"/>
</file>

<file path=xl/ctrlProps/ctrlProp464.xml><?xml version="1.0" encoding="utf-8"?>
<formControlPr xmlns="http://schemas.microsoft.com/office/spreadsheetml/2009/9/main" objectType="CheckBox" fmlaLink="$N$129" lockText="1" noThreeD="1"/>
</file>

<file path=xl/ctrlProps/ctrlProp465.xml><?xml version="1.0" encoding="utf-8"?>
<formControlPr xmlns="http://schemas.microsoft.com/office/spreadsheetml/2009/9/main" objectType="CheckBox" fmlaLink="$N$130" lockText="1" noThreeD="1"/>
</file>

<file path=xl/ctrlProps/ctrlProp466.xml><?xml version="1.0" encoding="utf-8"?>
<formControlPr xmlns="http://schemas.microsoft.com/office/spreadsheetml/2009/9/main" objectType="CheckBox" fmlaLink="$N$131" lockText="1" noThreeD="1"/>
</file>

<file path=xl/ctrlProps/ctrlProp467.xml><?xml version="1.0" encoding="utf-8"?>
<formControlPr xmlns="http://schemas.microsoft.com/office/spreadsheetml/2009/9/main" objectType="CheckBox" fmlaLink="$N$132" lockText="1" noThreeD="1"/>
</file>

<file path=xl/ctrlProps/ctrlProp468.xml><?xml version="1.0" encoding="utf-8"?>
<formControlPr xmlns="http://schemas.microsoft.com/office/spreadsheetml/2009/9/main" objectType="CheckBox" fmlaLink="$N$133" lockText="1" noThreeD="1"/>
</file>

<file path=xl/ctrlProps/ctrlProp469.xml><?xml version="1.0" encoding="utf-8"?>
<formControlPr xmlns="http://schemas.microsoft.com/office/spreadsheetml/2009/9/main" objectType="CheckBox" fmlaLink="$N$134" lockText="1" noThreeD="1"/>
</file>

<file path=xl/ctrlProps/ctrlProp47.xml><?xml version="1.0" encoding="utf-8"?>
<formControlPr xmlns="http://schemas.microsoft.com/office/spreadsheetml/2009/9/main" objectType="CheckBox" fmlaLink="$C$27" lockText="1" noThreeD="1"/>
</file>

<file path=xl/ctrlProps/ctrlProp470.xml><?xml version="1.0" encoding="utf-8"?>
<formControlPr xmlns="http://schemas.microsoft.com/office/spreadsheetml/2009/9/main" objectType="CheckBox" fmlaLink="$N$135" lockText="1" noThreeD="1"/>
</file>

<file path=xl/ctrlProps/ctrlProp471.xml><?xml version="1.0" encoding="utf-8"?>
<formControlPr xmlns="http://schemas.microsoft.com/office/spreadsheetml/2009/9/main" objectType="CheckBox" fmlaLink="$N$136" lockText="1" noThreeD="1"/>
</file>

<file path=xl/ctrlProps/ctrlProp472.xml><?xml version="1.0" encoding="utf-8"?>
<formControlPr xmlns="http://schemas.microsoft.com/office/spreadsheetml/2009/9/main" objectType="CheckBox" fmlaLink="$N$140" lockText="1" noThreeD="1"/>
</file>

<file path=xl/ctrlProps/ctrlProp473.xml><?xml version="1.0" encoding="utf-8"?>
<formControlPr xmlns="http://schemas.microsoft.com/office/spreadsheetml/2009/9/main" objectType="CheckBox" fmlaLink="$N$147" lockText="1" noThreeD="1"/>
</file>

<file path=xl/ctrlProps/ctrlProp474.xml><?xml version="1.0" encoding="utf-8"?>
<formControlPr xmlns="http://schemas.microsoft.com/office/spreadsheetml/2009/9/main" objectType="CheckBox" fmlaLink="$N$148" lockText="1" noThreeD="1"/>
</file>

<file path=xl/ctrlProps/ctrlProp475.xml><?xml version="1.0" encoding="utf-8"?>
<formControlPr xmlns="http://schemas.microsoft.com/office/spreadsheetml/2009/9/main" objectType="CheckBox" fmlaLink="$N$149" lockText="1" noThreeD="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CheckBox" checked="Checked" fmlaLink="'Scope of Work'!$J$77" lockText="1" noThreeD="1"/>
</file>

<file path=xl/ctrlProps/ctrlProp478.xml><?xml version="1.0" encoding="utf-8"?>
<formControlPr xmlns="http://schemas.microsoft.com/office/spreadsheetml/2009/9/main" objectType="CheckBox" fmlaLink="'Scope of Work'!$J$76" lockText="1" noThreeD="1"/>
</file>

<file path=xl/ctrlProps/ctrlProp479.xml><?xml version="1.0" encoding="utf-8"?>
<formControlPr xmlns="http://schemas.microsoft.com/office/spreadsheetml/2009/9/main" objectType="CheckBox" fmlaLink="'Scope of Work'!$J$80" lockText="1" noThreeD="1"/>
</file>

<file path=xl/ctrlProps/ctrlProp48.xml><?xml version="1.0" encoding="utf-8"?>
<formControlPr xmlns="http://schemas.microsoft.com/office/spreadsheetml/2009/9/main" objectType="CheckBox" fmlaLink="'Scope of Work'!$E$3" lockText="1" noThreeD="1"/>
</file>

<file path=xl/ctrlProps/ctrlProp480.xml><?xml version="1.0" encoding="utf-8"?>
<formControlPr xmlns="http://schemas.microsoft.com/office/spreadsheetml/2009/9/main" objectType="CheckBox" fmlaLink="'Scope of Work'!$J$79" lockText="1" noThreeD="1"/>
</file>

<file path=xl/ctrlProps/ctrlProp481.xml><?xml version="1.0" encoding="utf-8"?>
<formControlPr xmlns="http://schemas.microsoft.com/office/spreadsheetml/2009/9/main" objectType="CheckBox" fmlaLink="'Scope of Work'!$J$81" lockText="1" noThreeD="1"/>
</file>

<file path=xl/ctrlProps/ctrlProp482.xml><?xml version="1.0" encoding="utf-8"?>
<formControlPr xmlns="http://schemas.microsoft.com/office/spreadsheetml/2009/9/main" objectType="CheckBox" fmlaLink="'Scope of Work'!$J$84" lockText="1" noThreeD="1"/>
</file>

<file path=xl/ctrlProps/ctrlProp483.xml><?xml version="1.0" encoding="utf-8"?>
<formControlPr xmlns="http://schemas.microsoft.com/office/spreadsheetml/2009/9/main" objectType="CheckBox" fmlaLink="'Scope of Work'!$J$83" lockText="1" noThreeD="1"/>
</file>

<file path=xl/ctrlProps/ctrlProp484.xml><?xml version="1.0" encoding="utf-8"?>
<formControlPr xmlns="http://schemas.microsoft.com/office/spreadsheetml/2009/9/main" objectType="CheckBox" fmlaLink="'Scope of Work'!$J$87" lockText="1" noThreeD="1"/>
</file>

<file path=xl/ctrlProps/ctrlProp485.xml><?xml version="1.0" encoding="utf-8"?>
<formControlPr xmlns="http://schemas.microsoft.com/office/spreadsheetml/2009/9/main" objectType="CheckBox" fmlaLink="'Scope of Work'!$J$86" lockText="1" noThreeD="1"/>
</file>

<file path=xl/ctrlProps/ctrlProp486.xml><?xml version="1.0" encoding="utf-8"?>
<formControlPr xmlns="http://schemas.microsoft.com/office/spreadsheetml/2009/9/main" objectType="CheckBox" fmlaLink="'Scope of Work'!$V$30" lockText="1" noThreeD="1"/>
</file>

<file path=xl/ctrlProps/ctrlProp487.xml><?xml version="1.0" encoding="utf-8"?>
<formControlPr xmlns="http://schemas.microsoft.com/office/spreadsheetml/2009/9/main" objectType="CheckBox" fmlaLink="'Scope of Work'!$V$29" lockText="1" noThreeD="1"/>
</file>

<file path=xl/ctrlProps/ctrlProp488.xml><?xml version="1.0" encoding="utf-8"?>
<formControlPr xmlns="http://schemas.microsoft.com/office/spreadsheetml/2009/9/main" objectType="CheckBox" checked="Checked" fmlaLink="'Scope of Work'!$AB$12" lockText="1" noThreeD="1"/>
</file>

<file path=xl/ctrlProps/ctrlProp489.xml><?xml version="1.0" encoding="utf-8"?>
<formControlPr xmlns="http://schemas.microsoft.com/office/spreadsheetml/2009/9/main" objectType="CheckBox" checked="Checked" fmlaLink="'Scope of Work'!$AB$11" lockText="1" noThreeD="1"/>
</file>

<file path=xl/ctrlProps/ctrlProp49.xml><?xml version="1.0" encoding="utf-8"?>
<formControlPr xmlns="http://schemas.microsoft.com/office/spreadsheetml/2009/9/main" objectType="CheckBox" fmlaLink="'Scope of Work'!$E$3" lockText="1" noThreeD="1"/>
</file>

<file path=xl/ctrlProps/ctrlProp490.xml><?xml version="1.0" encoding="utf-8"?>
<formControlPr xmlns="http://schemas.microsoft.com/office/spreadsheetml/2009/9/main" objectType="CheckBox" fmlaLink="'Scope of Work'!$AB$92" lockText="1" noThreeD="1"/>
</file>

<file path=xl/ctrlProps/ctrlProp491.xml><?xml version="1.0" encoding="utf-8"?>
<formControlPr xmlns="http://schemas.microsoft.com/office/spreadsheetml/2009/9/main" objectType="CheckBox" checked="Checked" fmlaLink="$J$133" lockText="1" noThreeD="1"/>
</file>

<file path=xl/ctrlProps/ctrlProp492.xml><?xml version="1.0" encoding="utf-8"?>
<formControlPr xmlns="http://schemas.microsoft.com/office/spreadsheetml/2009/9/main" objectType="CheckBox" fmlaLink="'Scope of Work'!#REF!" lockText="1" noThreeD="1"/>
</file>

<file path=xl/ctrlProps/ctrlProp493.xml><?xml version="1.0" encoding="utf-8"?>
<formControlPr xmlns="http://schemas.microsoft.com/office/spreadsheetml/2009/9/main" objectType="CheckBox" checked="Checked" fmlaLink="'Scope of Work'!$J$142" lockText="1" noThreeD="1"/>
</file>

<file path=xl/ctrlProps/ctrlProp494.xml><?xml version="1.0" encoding="utf-8"?>
<formControlPr xmlns="http://schemas.microsoft.com/office/spreadsheetml/2009/9/main" objectType="CheckBox" fmlaLink="'Scope of Work'!$J$141" lockText="1" noThreeD="1"/>
</file>

<file path=xl/ctrlProps/ctrlProp495.xml><?xml version="1.0" encoding="utf-8"?>
<formControlPr xmlns="http://schemas.microsoft.com/office/spreadsheetml/2009/9/main" objectType="CheckBox" fmlaLink="'Scope of Work'!$J$160" lockText="1" noThreeD="1"/>
</file>

<file path=xl/ctrlProps/ctrlProp496.xml><?xml version="1.0" encoding="utf-8"?>
<formControlPr xmlns="http://schemas.microsoft.com/office/spreadsheetml/2009/9/main" objectType="CheckBox" fmlaLink="'Scope of Work'!$J$159" lockText="1" noThreeD="1"/>
</file>

<file path=xl/ctrlProps/ctrlProp497.xml><?xml version="1.0" encoding="utf-8"?>
<formControlPr xmlns="http://schemas.microsoft.com/office/spreadsheetml/2009/9/main" objectType="CheckBox" fmlaLink="'Scope of Work'!$J$118" lockText="1" noThreeD="1"/>
</file>

<file path=xl/ctrlProps/ctrlProp498.xml><?xml version="1.0" encoding="utf-8"?>
<formControlPr xmlns="http://schemas.microsoft.com/office/spreadsheetml/2009/9/main" objectType="CheckBox" fmlaLink="'Scope of Work'!$J$119" lockText="1" noThreeD="1"/>
</file>

<file path=xl/ctrlProps/ctrlProp499.xml><?xml version="1.0" encoding="utf-8"?>
<formControlPr xmlns="http://schemas.microsoft.com/office/spreadsheetml/2009/9/main" objectType="CheckBox" fmlaLink="'Scope of Work'!$P$45" lockText="1" noThreeD="1"/>
</file>

<file path=xl/ctrlProps/ctrlProp5.xml><?xml version="1.0" encoding="utf-8"?>
<formControlPr xmlns="http://schemas.microsoft.com/office/spreadsheetml/2009/9/main" objectType="CheckBox" fmlaLink="$H$9" lockText="1" noThreeD="1"/>
</file>

<file path=xl/ctrlProps/ctrlProp50.xml><?xml version="1.0" encoding="utf-8"?>
<formControlPr xmlns="http://schemas.microsoft.com/office/spreadsheetml/2009/9/main" objectType="CheckBox" fmlaLink="'Scope of Work'!$E$4" lockText="1" noThreeD="1"/>
</file>

<file path=xl/ctrlProps/ctrlProp500.xml><?xml version="1.0" encoding="utf-8"?>
<formControlPr xmlns="http://schemas.microsoft.com/office/spreadsheetml/2009/9/main" objectType="CheckBox" fmlaLink="'Scope of Work'!$D$65" lockText="1" noThreeD="1"/>
</file>

<file path=xl/ctrlProps/ctrlProp501.xml><?xml version="1.0" encoding="utf-8"?>
<formControlPr xmlns="http://schemas.microsoft.com/office/spreadsheetml/2009/9/main" objectType="CheckBox" fmlaLink="'Scope of Work'!$D$64" lockText="1" noThreeD="1"/>
</file>

<file path=xl/ctrlProps/ctrlProp502.xml><?xml version="1.0" encoding="utf-8"?>
<formControlPr xmlns="http://schemas.microsoft.com/office/spreadsheetml/2009/9/main" objectType="CheckBox" checked="Checked" fmlaLink="'Scope of Work'!$J$67" lockText="1" noThreeD="1"/>
</file>

<file path=xl/ctrlProps/ctrlProp503.xml><?xml version="1.0" encoding="utf-8"?>
<formControlPr xmlns="http://schemas.microsoft.com/office/spreadsheetml/2009/9/main" objectType="CheckBox" fmlaLink="'Scope of Work'!$J$66" lockText="1" noThreeD="1"/>
</file>

<file path=xl/ctrlProps/ctrlProp504.xml><?xml version="1.0" encoding="utf-8"?>
<formControlPr xmlns="http://schemas.microsoft.com/office/spreadsheetml/2009/9/main" objectType="CheckBox" fmlaLink="'Scope of Work'!$J$68" lockText="1" noThreeD="1"/>
</file>

<file path=xl/ctrlProps/ctrlProp505.xml><?xml version="1.0" encoding="utf-8"?>
<formControlPr xmlns="http://schemas.microsoft.com/office/spreadsheetml/2009/9/main" objectType="CheckBox" fmlaLink="$N$139" lockText="1" noThreeD="1"/>
</file>

<file path=xl/ctrlProps/ctrlProp506.xml><?xml version="1.0" encoding="utf-8"?>
<formControlPr xmlns="http://schemas.microsoft.com/office/spreadsheetml/2009/9/main" objectType="CheckBox" checked="Checked" fmlaLink="$AH$3" lockText="1" noThreeD="1"/>
</file>

<file path=xl/ctrlProps/ctrlProp507.xml><?xml version="1.0" encoding="utf-8"?>
<formControlPr xmlns="http://schemas.microsoft.com/office/spreadsheetml/2009/9/main" objectType="CheckBox" fmlaLink="$AH$2" lockText="1" noThreeD="1"/>
</file>

<file path=xl/ctrlProps/ctrlProp508.xml><?xml version="1.0" encoding="utf-8"?>
<formControlPr xmlns="http://schemas.microsoft.com/office/spreadsheetml/2009/9/main" objectType="CheckBox" fmlaLink="$AH$6" lockText="1" noThreeD="1"/>
</file>

<file path=xl/ctrlProps/ctrlProp509.xml><?xml version="1.0" encoding="utf-8"?>
<formControlPr xmlns="http://schemas.microsoft.com/office/spreadsheetml/2009/9/main" objectType="CheckBox" fmlaLink="$AH$5" lockText="1" noThreeD="1"/>
</file>

<file path=xl/ctrlProps/ctrlProp51.xml><?xml version="1.0" encoding="utf-8"?>
<formControlPr xmlns="http://schemas.microsoft.com/office/spreadsheetml/2009/9/main" objectType="CheckBox" fmlaLink="'Scope of Work'!$E$5" lockText="1" noThreeD="1"/>
</file>

<file path=xl/ctrlProps/ctrlProp510.xml><?xml version="1.0" encoding="utf-8"?>
<formControlPr xmlns="http://schemas.microsoft.com/office/spreadsheetml/2009/9/main" objectType="CheckBox" fmlaLink="$AH$8" lockText="1" noThreeD="1"/>
</file>

<file path=xl/ctrlProps/ctrlProp511.xml><?xml version="1.0" encoding="utf-8"?>
<formControlPr xmlns="http://schemas.microsoft.com/office/spreadsheetml/2009/9/main" objectType="CheckBox" fmlaLink="$AH$7" lockText="1" noThreeD="1"/>
</file>

<file path=xl/ctrlProps/ctrlProp512.xml><?xml version="1.0" encoding="utf-8"?>
<formControlPr xmlns="http://schemas.microsoft.com/office/spreadsheetml/2009/9/main" objectType="CheckBox" fmlaLink="$AH$10" lockText="1" noThreeD="1"/>
</file>

<file path=xl/ctrlProps/ctrlProp513.xml><?xml version="1.0" encoding="utf-8"?>
<formControlPr xmlns="http://schemas.microsoft.com/office/spreadsheetml/2009/9/main" objectType="CheckBox" fmlaLink="$AH$9" lockText="1" noThreeD="1"/>
</file>

<file path=xl/ctrlProps/ctrlProp514.xml><?xml version="1.0" encoding="utf-8"?>
<formControlPr xmlns="http://schemas.microsoft.com/office/spreadsheetml/2009/9/main" objectType="CheckBox" fmlaLink="$AH$11" lockText="1" noThreeD="1"/>
</file>

<file path=xl/ctrlProps/ctrlProp515.xml><?xml version="1.0" encoding="utf-8"?>
<formControlPr xmlns="http://schemas.microsoft.com/office/spreadsheetml/2009/9/main" objectType="CheckBox" fmlaLink="$O$91" lockText="1" noThreeD="1"/>
</file>

<file path=xl/ctrlProps/ctrlProp516.xml><?xml version="1.0" encoding="utf-8"?>
<formControlPr xmlns="http://schemas.microsoft.com/office/spreadsheetml/2009/9/main" objectType="CheckBox" fmlaLink="$O$92" lockText="1" noThreeD="1"/>
</file>

<file path=xl/ctrlProps/ctrlProp517.xml><?xml version="1.0" encoding="utf-8"?>
<formControlPr xmlns="http://schemas.microsoft.com/office/spreadsheetml/2009/9/main" objectType="CheckBox" fmlaLink="$O$93" lockText="1" noThreeD="1"/>
</file>

<file path=xl/ctrlProps/ctrlProp518.xml><?xml version="1.0" encoding="utf-8"?>
<formControlPr xmlns="http://schemas.microsoft.com/office/spreadsheetml/2009/9/main" objectType="CheckBox" fmlaLink="$O$94" lockText="1" noThreeD="1"/>
</file>

<file path=xl/ctrlProps/ctrlProp519.xml><?xml version="1.0" encoding="utf-8"?>
<formControlPr xmlns="http://schemas.microsoft.com/office/spreadsheetml/2009/9/main" objectType="CheckBox" fmlaLink="$O$95" lockText="1" noThreeD="1"/>
</file>

<file path=xl/ctrlProps/ctrlProp52.xml><?xml version="1.0" encoding="utf-8"?>
<formControlPr xmlns="http://schemas.microsoft.com/office/spreadsheetml/2009/9/main" objectType="CheckBox" fmlaLink="$E$5" lockText="1" noThreeD="1"/>
</file>

<file path=xl/ctrlProps/ctrlProp520.xml><?xml version="1.0" encoding="utf-8"?>
<formControlPr xmlns="http://schemas.microsoft.com/office/spreadsheetml/2009/9/main" objectType="CheckBox" fmlaLink="$N$137" lockText="1" noThreeD="1"/>
</file>

<file path=xl/ctrlProps/ctrlProp521.xml><?xml version="1.0" encoding="utf-8"?>
<formControlPr xmlns="http://schemas.microsoft.com/office/spreadsheetml/2009/9/main" objectType="CheckBox" fmlaLink="$N$138" lockText="1" noThreeD="1"/>
</file>

<file path=xl/ctrlProps/ctrlProp522.xml><?xml version="1.0" encoding="utf-8"?>
<formControlPr xmlns="http://schemas.microsoft.com/office/spreadsheetml/2009/9/main" objectType="CheckBox" fmlaLink="$N$141" lockText="1" noThreeD="1"/>
</file>

<file path=xl/ctrlProps/ctrlProp523.xml><?xml version="1.0" encoding="utf-8"?>
<formControlPr xmlns="http://schemas.microsoft.com/office/spreadsheetml/2009/9/main" objectType="CheckBox" fmlaLink="$N$142" lockText="1" noThreeD="1"/>
</file>

<file path=xl/ctrlProps/ctrlProp524.xml><?xml version="1.0" encoding="utf-8"?>
<formControlPr xmlns="http://schemas.microsoft.com/office/spreadsheetml/2009/9/main" objectType="CheckBox" fmlaLink="$N$143" lockText="1" noThreeD="1"/>
</file>

<file path=xl/ctrlProps/ctrlProp525.xml><?xml version="1.0" encoding="utf-8"?>
<formControlPr xmlns="http://schemas.microsoft.com/office/spreadsheetml/2009/9/main" objectType="CheckBox" fmlaLink="$N$144" lockText="1" noThreeD="1"/>
</file>

<file path=xl/ctrlProps/ctrlProp526.xml><?xml version="1.0" encoding="utf-8"?>
<formControlPr xmlns="http://schemas.microsoft.com/office/spreadsheetml/2009/9/main" objectType="CheckBox" fmlaLink="$N$145" lockText="1" noThreeD="1"/>
</file>

<file path=xl/ctrlProps/ctrlProp527.xml><?xml version="1.0" encoding="utf-8"?>
<formControlPr xmlns="http://schemas.microsoft.com/office/spreadsheetml/2009/9/main" objectType="CheckBox" fmlaLink="$N$146" lockText="1" noThreeD="1"/>
</file>

<file path=xl/ctrlProps/ctrlProp528.xml><?xml version="1.0" encoding="utf-8"?>
<formControlPr xmlns="http://schemas.microsoft.com/office/spreadsheetml/2009/9/main" objectType="CheckBox" fmlaLink="$AH$14" lockText="1" noThreeD="1"/>
</file>

<file path=xl/ctrlProps/ctrlProp529.xml><?xml version="1.0" encoding="utf-8"?>
<formControlPr xmlns="http://schemas.microsoft.com/office/spreadsheetml/2009/9/main" objectType="CheckBox" fmlaLink="$AH$13" lockText="1" noThreeD="1"/>
</file>

<file path=xl/ctrlProps/ctrlProp53.xml><?xml version="1.0" encoding="utf-8"?>
<formControlPr xmlns="http://schemas.microsoft.com/office/spreadsheetml/2009/9/main" objectType="CheckBox" fmlaLink="'Scope of Work'!$E$7" lockText="1" noThreeD="1"/>
</file>

<file path=xl/ctrlProps/ctrlProp530.xml><?xml version="1.0" encoding="utf-8"?>
<formControlPr xmlns="http://schemas.microsoft.com/office/spreadsheetml/2009/9/main" objectType="CheckBox" fmlaLink="$AB$9" lockText="1" noThreeD="1"/>
</file>

<file path=xl/ctrlProps/ctrlProp531.xml><?xml version="1.0" encoding="utf-8"?>
<formControlPr xmlns="http://schemas.microsoft.com/office/spreadsheetml/2009/9/main" objectType="CheckBox" fmlaLink="$AB$8" lockText="1" noThreeD="1"/>
</file>

<file path=xl/ctrlProps/ctrlProp532.xml><?xml version="1.0" encoding="utf-8"?>
<formControlPr xmlns="http://schemas.microsoft.com/office/spreadsheetml/2009/9/main" objectType="CheckBox" fmlaLink="'Scope of Work'!$J$9" lockText="1" noThreeD="1"/>
</file>

<file path=xl/ctrlProps/ctrlProp533.xml><?xml version="1.0" encoding="utf-8"?>
<formControlPr xmlns="http://schemas.microsoft.com/office/spreadsheetml/2009/9/main" objectType="CheckBox" fmlaLink="'Scope of Work'!$J$90" lockText="1" noThreeD="1"/>
</file>

<file path=xl/ctrlProps/ctrlProp534.xml><?xml version="1.0" encoding="utf-8"?>
<formControlPr xmlns="http://schemas.microsoft.com/office/spreadsheetml/2009/9/main" objectType="CheckBox" checked="Checked" fmlaLink="'Scope of Work'!$J$89" lockText="1" noThreeD="1"/>
</file>

<file path=xl/ctrlProps/ctrlProp535.xml><?xml version="1.0" encoding="utf-8"?>
<formControlPr xmlns="http://schemas.microsoft.com/office/spreadsheetml/2009/9/main" objectType="CheckBox" fmlaLink="'Scope of Work'!$P$5" lockText="1" noThreeD="1"/>
</file>

<file path=xl/ctrlProps/ctrlProp536.xml><?xml version="1.0" encoding="utf-8"?>
<formControlPr xmlns="http://schemas.microsoft.com/office/spreadsheetml/2009/9/main" objectType="CheckBox" fmlaLink="'Scope of Work'!$P$24" lockText="1" noThreeD="1"/>
</file>

<file path=xl/ctrlProps/ctrlProp537.xml><?xml version="1.0" encoding="utf-8"?>
<formControlPr xmlns="http://schemas.microsoft.com/office/spreadsheetml/2009/9/main" objectType="CheckBox" fmlaLink="'Scope of Work'!$P$27" lockText="1" noThreeD="1"/>
</file>

<file path=xl/ctrlProps/ctrlProp538.xml><?xml version="1.0" encoding="utf-8"?>
<formControlPr xmlns="http://schemas.microsoft.com/office/spreadsheetml/2009/9/main" objectType="CheckBox" fmlaLink="'Scope of Work'!$E$3" lockText="1" noThreeD="1"/>
</file>

<file path=xl/ctrlProps/ctrlProp539.xml><?xml version="1.0" encoding="utf-8"?>
<formControlPr xmlns="http://schemas.microsoft.com/office/spreadsheetml/2009/9/main" objectType="CheckBox" fmlaLink="'Scope of Work'!$E$4" lockText="1" noThreeD="1"/>
</file>

<file path=xl/ctrlProps/ctrlProp54.xml><?xml version="1.0" encoding="utf-8"?>
<formControlPr xmlns="http://schemas.microsoft.com/office/spreadsheetml/2009/9/main" objectType="CheckBox" fmlaLink="'Scope of Work'!$E$7" lockText="1" noThreeD="1"/>
</file>

<file path=xl/ctrlProps/ctrlProp540.xml><?xml version="1.0" encoding="utf-8"?>
<formControlPr xmlns="http://schemas.microsoft.com/office/spreadsheetml/2009/9/main" objectType="CheckBox" fmlaLink="'Scope of Work'!$E$5" lockText="1" noThreeD="1"/>
</file>

<file path=xl/ctrlProps/ctrlProp541.xml><?xml version="1.0" encoding="utf-8"?>
<formControlPr xmlns="http://schemas.microsoft.com/office/spreadsheetml/2009/9/main" objectType="CheckBox" fmlaLink="'Scope of Work'!$E$5" lockText="1" noThreeD="1"/>
</file>

<file path=xl/ctrlProps/ctrlProp542.xml><?xml version="1.0" encoding="utf-8"?>
<formControlPr xmlns="http://schemas.microsoft.com/office/spreadsheetml/2009/9/main" objectType="CheckBox" fmlaLink="'Scope of Work'!#REF!" lockText="1" noThreeD="1"/>
</file>

<file path=xl/ctrlProps/ctrlProp543.xml><?xml version="1.0" encoding="utf-8"?>
<formControlPr xmlns="http://schemas.microsoft.com/office/spreadsheetml/2009/9/main" objectType="CheckBox" fmlaLink="'Scope of Work'!$E$4" lockText="1" noThreeD="1"/>
</file>

<file path=xl/ctrlProps/ctrlProp544.xml><?xml version="1.0" encoding="utf-8"?>
<formControlPr xmlns="http://schemas.microsoft.com/office/spreadsheetml/2009/9/main" objectType="CheckBox" fmlaLink="'Scope of Work'!$E$5" lockText="1" noThreeD="1"/>
</file>

<file path=xl/ctrlProps/ctrlProp545.xml><?xml version="1.0" encoding="utf-8"?>
<formControlPr xmlns="http://schemas.microsoft.com/office/spreadsheetml/2009/9/main" objectType="CheckBox" fmlaLink="'Scope of Work'!$E$11" lockText="1" noThreeD="1"/>
</file>

<file path=xl/ctrlProps/ctrlProp546.xml><?xml version="1.0" encoding="utf-8"?>
<formControlPr xmlns="http://schemas.microsoft.com/office/spreadsheetml/2009/9/main" objectType="CheckBox" fmlaLink="'Scope of Work'!$E$7" lockText="1" noThreeD="1"/>
</file>

<file path=xl/ctrlProps/ctrlProp547.xml><?xml version="1.0" encoding="utf-8"?>
<formControlPr xmlns="http://schemas.microsoft.com/office/spreadsheetml/2009/9/main" objectType="CheckBox" fmlaLink="'Scope of Work'!$E$8" lockText="1" noThreeD="1"/>
</file>

<file path=xl/ctrlProps/ctrlProp548.xml><?xml version="1.0" encoding="utf-8"?>
<formControlPr xmlns="http://schemas.microsoft.com/office/spreadsheetml/2009/9/main" objectType="CheckBox" fmlaLink="'Scope of Work'!$E$5" lockText="1" noThreeD="1"/>
</file>

<file path=xl/ctrlProps/ctrlProp549.xml><?xml version="1.0" encoding="utf-8"?>
<formControlPr xmlns="http://schemas.microsoft.com/office/spreadsheetml/2009/9/main" objectType="CheckBox" fmlaLink="'Scope of Work'!$E$9" lockText="1" noThreeD="1"/>
</file>

<file path=xl/ctrlProps/ctrlProp55.xml><?xml version="1.0" encoding="utf-8"?>
<formControlPr xmlns="http://schemas.microsoft.com/office/spreadsheetml/2009/9/main" objectType="CheckBox" fmlaLink="'Scope of Work'!$E$4" lockText="1" noThreeD="1"/>
</file>

<file path=xl/ctrlProps/ctrlProp550.xml><?xml version="1.0" encoding="utf-8"?>
<formControlPr xmlns="http://schemas.microsoft.com/office/spreadsheetml/2009/9/main" objectType="CheckBox" fmlaLink="'Scope of Work'!$E$5" lockText="1" noThreeD="1"/>
</file>

<file path=xl/ctrlProps/ctrlProp551.xml><?xml version="1.0" encoding="utf-8"?>
<formControlPr xmlns="http://schemas.microsoft.com/office/spreadsheetml/2009/9/main" objectType="CheckBox" fmlaLink="'Scope of Work'!$E$10" lockText="1" noThreeD="1"/>
</file>

<file path=xl/ctrlProps/ctrlProp552.xml><?xml version="1.0" encoding="utf-8"?>
<formControlPr xmlns="http://schemas.microsoft.com/office/spreadsheetml/2009/9/main" objectType="CheckBox" fmlaLink="'Scope of Work'!$E$4" lockText="1" noThreeD="1"/>
</file>

<file path=xl/ctrlProps/ctrlProp553.xml><?xml version="1.0" encoding="utf-8"?>
<formControlPr xmlns="http://schemas.microsoft.com/office/spreadsheetml/2009/9/main" objectType="CheckBox" fmlaLink="'Scope of Work'!$E$5" lockText="1" noThreeD="1"/>
</file>

<file path=xl/ctrlProps/ctrlProp554.xml><?xml version="1.0" encoding="utf-8"?>
<formControlPr xmlns="http://schemas.microsoft.com/office/spreadsheetml/2009/9/main" objectType="Radio" lockText="1" noThreeD="1"/>
</file>

<file path=xl/ctrlProps/ctrlProp555.xml><?xml version="1.0" encoding="utf-8"?>
<formControlPr xmlns="http://schemas.microsoft.com/office/spreadsheetml/2009/9/main" objectType="CheckBox" fmlaLink="'Scope of Work'!$E$5" lockText="1" noThreeD="1"/>
</file>

<file path=xl/ctrlProps/ctrlProp556.xml><?xml version="1.0" encoding="utf-8"?>
<formControlPr xmlns="http://schemas.microsoft.com/office/spreadsheetml/2009/9/main" objectType="CheckBox" fmlaLink="'Scope of Work'!$E$5" lockText="1" noThreeD="1"/>
</file>

<file path=xl/ctrlProps/ctrlProp557.xml><?xml version="1.0" encoding="utf-8"?>
<formControlPr xmlns="http://schemas.microsoft.com/office/spreadsheetml/2009/9/main" objectType="CheckBox" fmlaLink="'Scope of Work'!$D$27" lockText="1" noThreeD="1"/>
</file>

<file path=xl/ctrlProps/ctrlProp558.xml><?xml version="1.0" encoding="utf-8"?>
<formControlPr xmlns="http://schemas.microsoft.com/office/spreadsheetml/2009/9/main" objectType="CheckBox" fmlaLink="'Scope of Work'!$D$28" lockText="1" noThreeD="1"/>
</file>

<file path=xl/ctrlProps/ctrlProp559.xml><?xml version="1.0" encoding="utf-8"?>
<formControlPr xmlns="http://schemas.microsoft.com/office/spreadsheetml/2009/9/main" objectType="CheckBox" checked="Checked" fmlaLink="'Scope of Work'!$D$29" lockText="1" noThreeD="1"/>
</file>

<file path=xl/ctrlProps/ctrlProp56.xml><?xml version="1.0" encoding="utf-8"?>
<formControlPr xmlns="http://schemas.microsoft.com/office/spreadsheetml/2009/9/main" objectType="CheckBox" fmlaLink="'Scope of Work'!$E$5" lockText="1" noThreeD="1"/>
</file>

<file path=xl/ctrlProps/ctrlProp560.xml><?xml version="1.0" encoding="utf-8"?>
<formControlPr xmlns="http://schemas.microsoft.com/office/spreadsheetml/2009/9/main" objectType="CheckBox" fmlaLink="$E$5" lockText="1" noThreeD="1"/>
</file>

<file path=xl/ctrlProps/ctrlProp561.xml><?xml version="1.0" encoding="utf-8"?>
<formControlPr xmlns="http://schemas.microsoft.com/office/spreadsheetml/2009/9/main" objectType="CheckBox" fmlaLink="$D$36" lockText="1" noThreeD="1"/>
</file>

<file path=xl/ctrlProps/ctrlProp562.xml><?xml version="1.0" encoding="utf-8"?>
<formControlPr xmlns="http://schemas.microsoft.com/office/spreadsheetml/2009/9/main" objectType="CheckBox" fmlaLink="$D$37" lockText="1" noThreeD="1"/>
</file>

<file path=xl/ctrlProps/ctrlProp563.xml><?xml version="1.0" encoding="utf-8"?>
<formControlPr xmlns="http://schemas.microsoft.com/office/spreadsheetml/2009/9/main" objectType="CheckBox" fmlaLink="'Scope of Work'!#REF!" lockText="1" noThreeD="1"/>
</file>

<file path=xl/ctrlProps/ctrlProp564.xml><?xml version="1.0" encoding="utf-8"?>
<formControlPr xmlns="http://schemas.microsoft.com/office/spreadsheetml/2009/9/main" objectType="CheckBox" fmlaLink="'Scope of Work'!#REF!" lockText="1" noThreeD="1"/>
</file>

<file path=xl/ctrlProps/ctrlProp565.xml><?xml version="1.0" encoding="utf-8"?>
<formControlPr xmlns="http://schemas.microsoft.com/office/spreadsheetml/2009/9/main" objectType="CheckBox" fmlaLink="'Scope of Work'!#REF!" lockText="1" noThreeD="1"/>
</file>

<file path=xl/ctrlProps/ctrlProp566.xml><?xml version="1.0" encoding="utf-8"?>
<formControlPr xmlns="http://schemas.microsoft.com/office/spreadsheetml/2009/9/main" objectType="CheckBox" fmlaLink="'Scope of Work'!#REF!" lockText="1" noThreeD="1"/>
</file>

<file path=xl/ctrlProps/ctrlProp567.xml><?xml version="1.0" encoding="utf-8"?>
<formControlPr xmlns="http://schemas.microsoft.com/office/spreadsheetml/2009/9/main" objectType="CheckBox" fmlaLink="'Scope of Work'!#REF!" lockText="1" noThreeD="1"/>
</file>

<file path=xl/ctrlProps/ctrlProp568.xml><?xml version="1.0" encoding="utf-8"?>
<formControlPr xmlns="http://schemas.microsoft.com/office/spreadsheetml/2009/9/main" objectType="CheckBox" fmlaLink="'Scope of Work'!#REF!" lockText="1" noThreeD="1"/>
</file>

<file path=xl/ctrlProps/ctrlProp569.xml><?xml version="1.0" encoding="utf-8"?>
<formControlPr xmlns="http://schemas.microsoft.com/office/spreadsheetml/2009/9/main" objectType="CheckBox" fmlaLink="'Scope of Work'!#REF!" lockText="1" noThreeD="1"/>
</file>

<file path=xl/ctrlProps/ctrlProp57.xml><?xml version="1.0" encoding="utf-8"?>
<formControlPr xmlns="http://schemas.microsoft.com/office/spreadsheetml/2009/9/main" objectType="CheckBox" fmlaLink="'Scope of Work'!$E$5" lockText="1" noThreeD="1"/>
</file>

<file path=xl/ctrlProps/ctrlProp570.xml><?xml version="1.0" encoding="utf-8"?>
<formControlPr xmlns="http://schemas.microsoft.com/office/spreadsheetml/2009/9/main" objectType="CheckBox" fmlaLink="'Scope of Work'!#REF!" lockText="1" noThreeD="1"/>
</file>

<file path=xl/ctrlProps/ctrlProp571.xml><?xml version="1.0" encoding="utf-8"?>
<formControlPr xmlns="http://schemas.microsoft.com/office/spreadsheetml/2009/9/main" objectType="CheckBox" fmlaLink="'Scope of Work'!#REF!" lockText="1" noThreeD="1"/>
</file>

<file path=xl/ctrlProps/ctrlProp572.xml><?xml version="1.0" encoding="utf-8"?>
<formControlPr xmlns="http://schemas.microsoft.com/office/spreadsheetml/2009/9/main" objectType="CheckBox" fmlaLink="'Scope of Work'!#REF!" lockText="1" noThreeD="1"/>
</file>

<file path=xl/ctrlProps/ctrlProp573.xml><?xml version="1.0" encoding="utf-8"?>
<formControlPr xmlns="http://schemas.microsoft.com/office/spreadsheetml/2009/9/main" objectType="CheckBox" fmlaLink="'Scope of Work'!#REF!" lockText="1" noThreeD="1"/>
</file>

<file path=xl/ctrlProps/ctrlProp574.xml><?xml version="1.0" encoding="utf-8"?>
<formControlPr xmlns="http://schemas.microsoft.com/office/spreadsheetml/2009/9/main" objectType="CheckBox" checked="Checked" fmlaLink="$D$43" lockText="1" noThreeD="1"/>
</file>

<file path=xl/ctrlProps/ctrlProp575.xml><?xml version="1.0" encoding="utf-8"?>
<formControlPr xmlns="http://schemas.microsoft.com/office/spreadsheetml/2009/9/main" objectType="CheckBox" fmlaLink="'Scope of Work'!#REF!" lockText="1" noThreeD="1"/>
</file>

<file path=xl/ctrlProps/ctrlProp576.xml><?xml version="1.0" encoding="utf-8"?>
<formControlPr xmlns="http://schemas.microsoft.com/office/spreadsheetml/2009/9/main" objectType="CheckBox" fmlaLink="'Scope of Work'!#REF!" lockText="1" noThreeD="1"/>
</file>

<file path=xl/ctrlProps/ctrlProp577.xml><?xml version="1.0" encoding="utf-8"?>
<formControlPr xmlns="http://schemas.microsoft.com/office/spreadsheetml/2009/9/main" objectType="CheckBox" fmlaLink="'Scope of Work'!#REF!" lockText="1" noThreeD="1"/>
</file>

<file path=xl/ctrlProps/ctrlProp578.xml><?xml version="1.0" encoding="utf-8"?>
<formControlPr xmlns="http://schemas.microsoft.com/office/spreadsheetml/2009/9/main" objectType="CheckBox" fmlaLink="'Scope of Work'!#REF!" lockText="1" noThreeD="1"/>
</file>

<file path=xl/ctrlProps/ctrlProp579.xml><?xml version="1.0" encoding="utf-8"?>
<formControlPr xmlns="http://schemas.microsoft.com/office/spreadsheetml/2009/9/main" objectType="CheckBox" fmlaLink="'Scope of Work'!#REF!" lockText="1" noThreeD="1"/>
</file>

<file path=xl/ctrlProps/ctrlProp58.xml><?xml version="1.0" encoding="utf-8"?>
<formControlPr xmlns="http://schemas.microsoft.com/office/spreadsheetml/2009/9/main" objectType="CheckBox" fmlaLink="'Scope of Work'!$E$5" lockText="1" noThreeD="1"/>
</file>

<file path=xl/ctrlProps/ctrlProp580.xml><?xml version="1.0" encoding="utf-8"?>
<formControlPr xmlns="http://schemas.microsoft.com/office/spreadsheetml/2009/9/main" objectType="CheckBox" checked="Checked" fmlaLink="$D$46" lockText="1" noThreeD="1"/>
</file>

<file path=xl/ctrlProps/ctrlProp581.xml><?xml version="1.0" encoding="utf-8"?>
<formControlPr xmlns="http://schemas.microsoft.com/office/spreadsheetml/2009/9/main" objectType="CheckBox" fmlaLink="'Scope of Work'!#REF!" lockText="1" noThreeD="1"/>
</file>

<file path=xl/ctrlProps/ctrlProp582.xml><?xml version="1.0" encoding="utf-8"?>
<formControlPr xmlns="http://schemas.microsoft.com/office/spreadsheetml/2009/9/main" objectType="CheckBox" fmlaLink="'Scope of Work'!#REF!" lockText="1" noThreeD="1"/>
</file>

<file path=xl/ctrlProps/ctrlProp583.xml><?xml version="1.0" encoding="utf-8"?>
<formControlPr xmlns="http://schemas.microsoft.com/office/spreadsheetml/2009/9/main" objectType="CheckBox" fmlaLink="'Scope of Work'!#REF!" lockText="1" noThreeD="1"/>
</file>

<file path=xl/ctrlProps/ctrlProp584.xml><?xml version="1.0" encoding="utf-8"?>
<formControlPr xmlns="http://schemas.microsoft.com/office/spreadsheetml/2009/9/main" objectType="CheckBox" fmlaLink="'Scope of Work'!#REF!" lockText="1" noThreeD="1"/>
</file>

<file path=xl/ctrlProps/ctrlProp585.xml><?xml version="1.0" encoding="utf-8"?>
<formControlPr xmlns="http://schemas.microsoft.com/office/spreadsheetml/2009/9/main" objectType="CheckBox" checked="Checked" fmlaLink="$D$50" lockText="1" noThreeD="1"/>
</file>

<file path=xl/ctrlProps/ctrlProp586.xml><?xml version="1.0" encoding="utf-8"?>
<formControlPr xmlns="http://schemas.microsoft.com/office/spreadsheetml/2009/9/main" objectType="CheckBox" fmlaLink="'Scope of Work'!#REF!" lockText="1" noThreeD="1"/>
</file>

<file path=xl/ctrlProps/ctrlProp587.xml><?xml version="1.0" encoding="utf-8"?>
<formControlPr xmlns="http://schemas.microsoft.com/office/spreadsheetml/2009/9/main" objectType="CheckBox" fmlaLink="'Scope of Work'!#REF!" lockText="1" noThreeD="1"/>
</file>

<file path=xl/ctrlProps/ctrlProp588.xml><?xml version="1.0" encoding="utf-8"?>
<formControlPr xmlns="http://schemas.microsoft.com/office/spreadsheetml/2009/9/main" objectType="CheckBox" fmlaLink="'Scope of Work'!#REF!" lockText="1" noThreeD="1"/>
</file>

<file path=xl/ctrlProps/ctrlProp589.xml><?xml version="1.0" encoding="utf-8"?>
<formControlPr xmlns="http://schemas.microsoft.com/office/spreadsheetml/2009/9/main" objectType="CheckBox" fmlaLink="'Scope of Work'!#REF!" lockText="1" noThreeD="1"/>
</file>

<file path=xl/ctrlProps/ctrlProp59.xml><?xml version="1.0" encoding="utf-8"?>
<formControlPr xmlns="http://schemas.microsoft.com/office/spreadsheetml/2009/9/main" objectType="CheckBox" fmlaLink="'Scope of Work'!$E$5" lockText="1" noThreeD="1"/>
</file>

<file path=xl/ctrlProps/ctrlProp590.xml><?xml version="1.0" encoding="utf-8"?>
<formControlPr xmlns="http://schemas.microsoft.com/office/spreadsheetml/2009/9/main" objectType="CheckBox" fmlaLink="'Scope of Work'!#REF!" lockText="1" noThreeD="1"/>
</file>

<file path=xl/ctrlProps/ctrlProp591.xml><?xml version="1.0" encoding="utf-8"?>
<formControlPr xmlns="http://schemas.microsoft.com/office/spreadsheetml/2009/9/main" objectType="CheckBox" fmlaLink="$D$51" lockText="1" noThreeD="1"/>
</file>

<file path=xl/ctrlProps/ctrlProp592.xml><?xml version="1.0" encoding="utf-8"?>
<formControlPr xmlns="http://schemas.microsoft.com/office/spreadsheetml/2009/9/main" objectType="CheckBox" fmlaLink="'Scope of Work'!#REF!" lockText="1" noThreeD="1"/>
</file>

<file path=xl/ctrlProps/ctrlProp593.xml><?xml version="1.0" encoding="utf-8"?>
<formControlPr xmlns="http://schemas.microsoft.com/office/spreadsheetml/2009/9/main" objectType="CheckBox" fmlaLink="'Scope of Work'!#REF!" lockText="1" noThreeD="1"/>
</file>

<file path=xl/ctrlProps/ctrlProp594.xml><?xml version="1.0" encoding="utf-8"?>
<formControlPr xmlns="http://schemas.microsoft.com/office/spreadsheetml/2009/9/main" objectType="CheckBox" fmlaLink="'Scope of Work'!#REF!" lockText="1" noThreeD="1"/>
</file>

<file path=xl/ctrlProps/ctrlProp595.xml><?xml version="1.0" encoding="utf-8"?>
<formControlPr xmlns="http://schemas.microsoft.com/office/spreadsheetml/2009/9/main" objectType="CheckBox" fmlaLink="$D$57" lockText="1" noThreeD="1"/>
</file>

<file path=xl/ctrlProps/ctrlProp596.xml><?xml version="1.0" encoding="utf-8"?>
<formControlPr xmlns="http://schemas.microsoft.com/office/spreadsheetml/2009/9/main" objectType="CheckBox" fmlaLink="'Scope of Work'!#REF!" lockText="1" noThreeD="1"/>
</file>

<file path=xl/ctrlProps/ctrlProp597.xml><?xml version="1.0" encoding="utf-8"?>
<formControlPr xmlns="http://schemas.microsoft.com/office/spreadsheetml/2009/9/main" objectType="CheckBox" fmlaLink="'Scope of Work'!#REF!" lockText="1" noThreeD="1"/>
</file>

<file path=xl/ctrlProps/ctrlProp598.xml><?xml version="1.0" encoding="utf-8"?>
<formControlPr xmlns="http://schemas.microsoft.com/office/spreadsheetml/2009/9/main" objectType="CheckBox" fmlaLink="'Scope of Work'!#REF!" lockText="1" noThreeD="1"/>
</file>

<file path=xl/ctrlProps/ctrlProp599.xml><?xml version="1.0" encoding="utf-8"?>
<formControlPr xmlns="http://schemas.microsoft.com/office/spreadsheetml/2009/9/main" objectType="CheckBox" fmlaLink="'Scope of Work'!#REF!" lockText="1" noThreeD="1"/>
</file>

<file path=xl/ctrlProps/ctrlProp6.xml><?xml version="1.0" encoding="utf-8"?>
<formControlPr xmlns="http://schemas.microsoft.com/office/spreadsheetml/2009/9/main" objectType="CheckBox" fmlaLink="$H$10" lockText="1" noThreeD="1"/>
</file>

<file path=xl/ctrlProps/ctrlProp60.xml><?xml version="1.0" encoding="utf-8"?>
<formControlPr xmlns="http://schemas.microsoft.com/office/spreadsheetml/2009/9/main" objectType="CheckBox" fmlaLink="'Scope of Work'!$E$4" lockText="1" noThreeD="1"/>
</file>

<file path=xl/ctrlProps/ctrlProp600.xml><?xml version="1.0" encoding="utf-8"?>
<formControlPr xmlns="http://schemas.microsoft.com/office/spreadsheetml/2009/9/main" objectType="CheckBox" fmlaLink="'Scope of Work'!#REF!" lockText="1" noThreeD="1"/>
</file>

<file path=xl/ctrlProps/ctrlProp601.xml><?xml version="1.0" encoding="utf-8"?>
<formControlPr xmlns="http://schemas.microsoft.com/office/spreadsheetml/2009/9/main" objectType="CheckBox" fmlaLink="'Scope of Work'!#REF!" lockText="1" noThreeD="1"/>
</file>

<file path=xl/ctrlProps/ctrlProp602.xml><?xml version="1.0" encoding="utf-8"?>
<formControlPr xmlns="http://schemas.microsoft.com/office/spreadsheetml/2009/9/main" objectType="CheckBox" fmlaLink="'Scope of Work'!#REF!" lockText="1" noThreeD="1"/>
</file>

<file path=xl/ctrlProps/ctrlProp603.xml><?xml version="1.0" encoding="utf-8"?>
<formControlPr xmlns="http://schemas.microsoft.com/office/spreadsheetml/2009/9/main" objectType="CheckBox" checked="Checked" fmlaLink="$D$58" lockText="1" noThreeD="1"/>
</file>

<file path=xl/ctrlProps/ctrlProp604.xml><?xml version="1.0" encoding="utf-8"?>
<formControlPr xmlns="http://schemas.microsoft.com/office/spreadsheetml/2009/9/main" objectType="CheckBox" fmlaLink="'Scope of Work'!#REF!" lockText="1" noThreeD="1"/>
</file>

<file path=xl/ctrlProps/ctrlProp605.xml><?xml version="1.0" encoding="utf-8"?>
<formControlPr xmlns="http://schemas.microsoft.com/office/spreadsheetml/2009/9/main" objectType="CheckBox" fmlaLink="'Scope of Work'!#REF!" lockText="1" noThreeD="1"/>
</file>

<file path=xl/ctrlProps/ctrlProp606.xml><?xml version="1.0" encoding="utf-8"?>
<formControlPr xmlns="http://schemas.microsoft.com/office/spreadsheetml/2009/9/main" objectType="CheckBox" fmlaLink="'Scope of Work'!$J$90" lockText="1" noThreeD="1"/>
</file>

<file path=xl/ctrlProps/ctrlProp607.xml><?xml version="1.0" encoding="utf-8"?>
<formControlPr xmlns="http://schemas.microsoft.com/office/spreadsheetml/2009/9/main" objectType="Radio" lockText="1" noThreeD="1"/>
</file>

<file path=xl/ctrlProps/ctrlProp608.xml><?xml version="1.0" encoding="utf-8"?>
<formControlPr xmlns="http://schemas.microsoft.com/office/spreadsheetml/2009/9/main" objectType="Radio" lockText="1" noThreeD="1"/>
</file>

<file path=xl/ctrlProps/ctrlProp609.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CheckBox" fmlaLink="'Scope of Work'!$E$5" lockText="1" noThreeD="1"/>
</file>

<file path=xl/ctrlProps/ctrlProp610.xml><?xml version="1.0" encoding="utf-8"?>
<formControlPr xmlns="http://schemas.microsoft.com/office/spreadsheetml/2009/9/main" objectType="Radio" lockText="1" noThreeD="1"/>
</file>

<file path=xl/ctrlProps/ctrlProp611.xml><?xml version="1.0" encoding="utf-8"?>
<formControlPr xmlns="http://schemas.microsoft.com/office/spreadsheetml/2009/9/main" objectType="Radio" lockText="1" noThreeD="1"/>
</file>

<file path=xl/ctrlProps/ctrlProp612.xml><?xml version="1.0" encoding="utf-8"?>
<formControlPr xmlns="http://schemas.microsoft.com/office/spreadsheetml/2009/9/main" objectType="CheckBox" fmlaLink="'Scope of Work'!$D$76" lockText="1" noThreeD="1"/>
</file>

<file path=xl/ctrlProps/ctrlProp613.xml><?xml version="1.0" encoding="utf-8"?>
<formControlPr xmlns="http://schemas.microsoft.com/office/spreadsheetml/2009/9/main" objectType="CheckBox" fmlaLink="'Scope of Work'!#REF!" lockText="1" noThreeD="1"/>
</file>

<file path=xl/ctrlProps/ctrlProp614.xml><?xml version="1.0" encoding="utf-8"?>
<formControlPr xmlns="http://schemas.microsoft.com/office/spreadsheetml/2009/9/main" objectType="CheckBox" fmlaLink="'Scope of Work'!#REF!" lockText="1" noThreeD="1"/>
</file>

<file path=xl/ctrlProps/ctrlProp615.xml><?xml version="1.0" encoding="utf-8"?>
<formControlPr xmlns="http://schemas.microsoft.com/office/spreadsheetml/2009/9/main" objectType="CheckBox" fmlaLink="'Scope of Work'!#REF!" lockText="1" noThreeD="1"/>
</file>

<file path=xl/ctrlProps/ctrlProp616.xml><?xml version="1.0" encoding="utf-8"?>
<formControlPr xmlns="http://schemas.microsoft.com/office/spreadsheetml/2009/9/main" objectType="CheckBox" fmlaLink="'Scope of Work'!#REF!" lockText="1" noThreeD="1"/>
</file>

<file path=xl/ctrlProps/ctrlProp617.xml><?xml version="1.0" encoding="utf-8"?>
<formControlPr xmlns="http://schemas.microsoft.com/office/spreadsheetml/2009/9/main" objectType="CheckBox" fmlaLink="'Scope of Work'!#REF!" lockText="1" noThreeD="1"/>
</file>

<file path=xl/ctrlProps/ctrlProp618.xml><?xml version="1.0" encoding="utf-8"?>
<formControlPr xmlns="http://schemas.microsoft.com/office/spreadsheetml/2009/9/main" objectType="CheckBox" checked="Checked" fmlaLink="$E$12" lockText="1" noThreeD="1"/>
</file>

<file path=xl/ctrlProps/ctrlProp619.xml><?xml version="1.0" encoding="utf-8"?>
<formControlPr xmlns="http://schemas.microsoft.com/office/spreadsheetml/2009/9/main" objectType="CheckBox" fmlaLink="'Scope of Work'!$E$4" lockText="1" noThreeD="1"/>
</file>

<file path=xl/ctrlProps/ctrlProp62.xml><?xml version="1.0" encoding="utf-8"?>
<formControlPr xmlns="http://schemas.microsoft.com/office/spreadsheetml/2009/9/main" objectType="CheckBox" fmlaLink="'Scope of Work'!$E$5" lockText="1" noThreeD="1"/>
</file>

<file path=xl/ctrlProps/ctrlProp620.xml><?xml version="1.0" encoding="utf-8"?>
<formControlPr xmlns="http://schemas.microsoft.com/office/spreadsheetml/2009/9/main" objectType="CheckBox" fmlaLink="'Scope of Work'!$E$5" lockText="1" noThreeD="1"/>
</file>

<file path=xl/ctrlProps/ctrlProp621.xml><?xml version="1.0" encoding="utf-8"?>
<formControlPr xmlns="http://schemas.microsoft.com/office/spreadsheetml/2009/9/main" objectType="CheckBox" fmlaLink="'Scope of Work'!$E$5" lockText="1" noThreeD="1"/>
</file>

<file path=xl/ctrlProps/ctrlProp622.xml><?xml version="1.0" encoding="utf-8"?>
<formControlPr xmlns="http://schemas.microsoft.com/office/spreadsheetml/2009/9/main" objectType="CheckBox" fmlaLink="'Scope of Work'!$E$5" lockText="1" noThreeD="1"/>
</file>

<file path=xl/ctrlProps/ctrlProp623.xml><?xml version="1.0" encoding="utf-8"?>
<formControlPr xmlns="http://schemas.microsoft.com/office/spreadsheetml/2009/9/main" objectType="CheckBox" fmlaLink="'Scope of Work'!$E$5" lockText="1" noThreeD="1"/>
</file>

<file path=xl/ctrlProps/ctrlProp624.xml><?xml version="1.0" encoding="utf-8"?>
<formControlPr xmlns="http://schemas.microsoft.com/office/spreadsheetml/2009/9/main" objectType="CheckBox" fmlaLink="'Scope of Work'!$E$5" lockText="1" noThreeD="1"/>
</file>

<file path=xl/ctrlProps/ctrlProp625.xml><?xml version="1.0" encoding="utf-8"?>
<formControlPr xmlns="http://schemas.microsoft.com/office/spreadsheetml/2009/9/main" objectType="CheckBox" fmlaLink="'Scope of Work'!$E$5" lockText="1" noThreeD="1"/>
</file>

<file path=xl/ctrlProps/ctrlProp626.xml><?xml version="1.0" encoding="utf-8"?>
<formControlPr xmlns="http://schemas.microsoft.com/office/spreadsheetml/2009/9/main" objectType="CheckBox" fmlaLink="$AH$17" lockText="1" noThreeD="1"/>
</file>

<file path=xl/ctrlProps/ctrlProp627.xml><?xml version="1.0" encoding="utf-8"?>
<formControlPr xmlns="http://schemas.microsoft.com/office/spreadsheetml/2009/9/main" objectType="CheckBox" fmlaLink="$AH$16" lockText="1" noThreeD="1"/>
</file>

<file path=xl/ctrlProps/ctrlProp628.xml><?xml version="1.0" encoding="utf-8"?>
<formControlPr xmlns="http://schemas.microsoft.com/office/spreadsheetml/2009/9/main" objectType="CheckBox" fmlaLink="$AH$20" lockText="1" noThreeD="1"/>
</file>

<file path=xl/ctrlProps/ctrlProp629.xml><?xml version="1.0" encoding="utf-8"?>
<formControlPr xmlns="http://schemas.microsoft.com/office/spreadsheetml/2009/9/main" objectType="CheckBox" fmlaLink="$AH$19" lockText="1" noThreeD="1"/>
</file>

<file path=xl/ctrlProps/ctrlProp63.xml><?xml version="1.0" encoding="utf-8"?>
<formControlPr xmlns="http://schemas.microsoft.com/office/spreadsheetml/2009/9/main" objectType="CheckBox" fmlaLink="'Scope of Work'!$E$5" lockText="1" noThreeD="1"/>
</file>

<file path=xl/ctrlProps/ctrlProp630.xml><?xml version="1.0" encoding="utf-8"?>
<formControlPr xmlns="http://schemas.microsoft.com/office/spreadsheetml/2009/9/main" objectType="CheckBox" fmlaLink="$AH$23" lockText="1" noThreeD="1"/>
</file>

<file path=xl/ctrlProps/ctrlProp631.xml><?xml version="1.0" encoding="utf-8"?>
<formControlPr xmlns="http://schemas.microsoft.com/office/spreadsheetml/2009/9/main" objectType="CheckBox" fmlaLink="$AH$22" lockText="1" noThreeD="1"/>
</file>

<file path=xl/ctrlProps/ctrlProp632.xml><?xml version="1.0" encoding="utf-8"?>
<formControlPr xmlns="http://schemas.microsoft.com/office/spreadsheetml/2009/9/main" objectType="CheckBox" fmlaLink="$AH$32" lockText="1" noThreeD="1"/>
</file>

<file path=xl/ctrlProps/ctrlProp633.xml><?xml version="1.0" encoding="utf-8"?>
<formControlPr xmlns="http://schemas.microsoft.com/office/spreadsheetml/2009/9/main" objectType="CheckBox" fmlaLink="$AH$31" lockText="1" noThreeD="1"/>
</file>

<file path=xl/ctrlProps/ctrlProp634.xml><?xml version="1.0" encoding="utf-8"?>
<formControlPr xmlns="http://schemas.microsoft.com/office/spreadsheetml/2009/9/main" objectType="CheckBox" fmlaLink="$AH$35" lockText="1" noThreeD="1"/>
</file>

<file path=xl/ctrlProps/ctrlProp635.xml><?xml version="1.0" encoding="utf-8"?>
<formControlPr xmlns="http://schemas.microsoft.com/office/spreadsheetml/2009/9/main" objectType="CheckBox" fmlaLink="$AH$34" lockText="1" noThreeD="1"/>
</file>

<file path=xl/ctrlProps/ctrlProp636.xml><?xml version="1.0" encoding="utf-8"?>
<formControlPr xmlns="http://schemas.microsoft.com/office/spreadsheetml/2009/9/main" objectType="CheckBox" fmlaLink="$AH$26" lockText="1" noThreeD="1"/>
</file>

<file path=xl/ctrlProps/ctrlProp637.xml><?xml version="1.0" encoding="utf-8"?>
<formControlPr xmlns="http://schemas.microsoft.com/office/spreadsheetml/2009/9/main" objectType="CheckBox" fmlaLink="$AH$25" lockText="1" noThreeD="1"/>
</file>

<file path=xl/ctrlProps/ctrlProp638.xml><?xml version="1.0" encoding="utf-8"?>
<formControlPr xmlns="http://schemas.microsoft.com/office/spreadsheetml/2009/9/main" objectType="CheckBox" fmlaLink="$AH$29" lockText="1" noThreeD="1"/>
</file>

<file path=xl/ctrlProps/ctrlProp639.xml><?xml version="1.0" encoding="utf-8"?>
<formControlPr xmlns="http://schemas.microsoft.com/office/spreadsheetml/2009/9/main" objectType="CheckBox" fmlaLink="$AH$28" lockText="1" noThreeD="1"/>
</file>

<file path=xl/ctrlProps/ctrlProp64.xml><?xml version="1.0" encoding="utf-8"?>
<formControlPr xmlns="http://schemas.microsoft.com/office/spreadsheetml/2009/9/main" objectType="CheckBox" checked="Checked" fmlaLink="$K$2" lockText="1" noThreeD="1"/>
</file>

<file path=xl/ctrlProps/ctrlProp640.xml><?xml version="1.0" encoding="utf-8"?>
<formControlPr xmlns="http://schemas.microsoft.com/office/spreadsheetml/2009/9/main" objectType="CheckBox" fmlaLink="'Scope of Work'!$D$40" lockText="1" noThreeD="1"/>
</file>

<file path=xl/ctrlProps/ctrlProp641.xml><?xml version="1.0" encoding="utf-8"?>
<formControlPr xmlns="http://schemas.microsoft.com/office/spreadsheetml/2009/9/main" objectType="CheckBox" checked="Checked" fmlaLink="$D$41" lockText="1" noThreeD="1"/>
</file>

<file path=xl/ctrlProps/ctrlProp642.xml><?xml version="1.0" encoding="utf-8"?>
<formControlPr xmlns="http://schemas.microsoft.com/office/spreadsheetml/2009/9/main" objectType="CheckBox" fmlaLink="$J$27" lockText="1" noThreeD="1"/>
</file>

<file path=xl/ctrlProps/ctrlProp643.xml><?xml version="1.0" encoding="utf-8"?>
<formControlPr xmlns="http://schemas.microsoft.com/office/spreadsheetml/2009/9/main" objectType="CheckBox" fmlaLink="$J$26" lockText="1" noThreeD="1"/>
</file>

<file path=xl/ctrlProps/ctrlProp644.xml><?xml version="1.0" encoding="utf-8"?>
<formControlPr xmlns="http://schemas.microsoft.com/office/spreadsheetml/2009/9/main" objectType="CheckBox" fmlaLink="$J$137" lockText="1" noThreeD="1"/>
</file>

<file path=xl/ctrlProps/ctrlProp645.xml><?xml version="1.0" encoding="utf-8"?>
<formControlPr xmlns="http://schemas.microsoft.com/office/spreadsheetml/2009/9/main" objectType="CheckBox" fmlaLink="$J$136" lockText="1" noThreeD="1"/>
</file>

<file path=xl/ctrlProps/ctrlProp646.xml><?xml version="1.0" encoding="utf-8"?>
<formControlPr xmlns="http://schemas.microsoft.com/office/spreadsheetml/2009/9/main" objectType="CheckBox" fmlaLink="$J$140" lockText="1" noThreeD="1"/>
</file>

<file path=xl/ctrlProps/ctrlProp647.xml><?xml version="1.0" encoding="utf-8"?>
<formControlPr xmlns="http://schemas.microsoft.com/office/spreadsheetml/2009/9/main" objectType="CheckBox" checked="Checked" fmlaLink="$J$139" lockText="1" noThreeD="1"/>
</file>

<file path=xl/ctrlProps/ctrlProp648.xml><?xml version="1.0" encoding="utf-8"?>
<formControlPr xmlns="http://schemas.microsoft.com/office/spreadsheetml/2009/9/main" objectType="CheckBox" fmlaLink="$J$149" lockText="1" noThreeD="1"/>
</file>

<file path=xl/ctrlProps/ctrlProp649.xml><?xml version="1.0" encoding="utf-8"?>
<formControlPr xmlns="http://schemas.microsoft.com/office/spreadsheetml/2009/9/main" objectType="CheckBox" checked="Checked" fmlaLink="$J$148" lockText="1" noThreeD="1"/>
</file>

<file path=xl/ctrlProps/ctrlProp65.xml><?xml version="1.0" encoding="utf-8"?>
<formControlPr xmlns="http://schemas.microsoft.com/office/spreadsheetml/2009/9/main" objectType="CheckBox" fmlaLink="$H$15" lockText="1" noThreeD="1"/>
</file>

<file path=xl/ctrlProps/ctrlProp650.xml><?xml version="1.0" encoding="utf-8"?>
<formControlPr xmlns="http://schemas.microsoft.com/office/spreadsheetml/2009/9/main" objectType="CheckBox" checked="Checked" fmlaLink="$J$152" lockText="1" noThreeD="1"/>
</file>

<file path=xl/ctrlProps/ctrlProp651.xml><?xml version="1.0" encoding="utf-8"?>
<formControlPr xmlns="http://schemas.microsoft.com/office/spreadsheetml/2009/9/main" objectType="CheckBox" fmlaLink="$J$151" lockText="1" noThreeD="1"/>
</file>

<file path=xl/ctrlProps/ctrlProp652.xml><?xml version="1.0" encoding="utf-8"?>
<formControlPr xmlns="http://schemas.microsoft.com/office/spreadsheetml/2009/9/main" objectType="CheckBox" checked="Checked" fmlaLink="$J$155" lockText="1" noThreeD="1"/>
</file>

<file path=xl/ctrlProps/ctrlProp653.xml><?xml version="1.0" encoding="utf-8"?>
<formControlPr xmlns="http://schemas.microsoft.com/office/spreadsheetml/2009/9/main" objectType="CheckBox" fmlaLink="$J$154" lockText="1" noThreeD="1"/>
</file>

<file path=xl/ctrlProps/ctrlProp654.xml><?xml version="1.0" encoding="utf-8"?>
<formControlPr xmlns="http://schemas.microsoft.com/office/spreadsheetml/2009/9/main" objectType="CheckBox" fmlaLink="$J$156" lockText="1" noThreeD="1"/>
</file>

<file path=xl/ctrlProps/ctrlProp655.xml><?xml version="1.0" encoding="utf-8"?>
<formControlPr xmlns="http://schemas.microsoft.com/office/spreadsheetml/2009/9/main" objectType="CheckBox" fmlaLink="$J$157" lockText="1" noThreeD="1"/>
</file>

<file path=xl/ctrlProps/ctrlProp656.xml><?xml version="1.0" encoding="utf-8"?>
<formControlPr xmlns="http://schemas.microsoft.com/office/spreadsheetml/2009/9/main" objectType="CheckBox" fmlaLink="$J$143" lockText="1" noThreeD="1"/>
</file>

<file path=xl/ctrlProps/ctrlProp657.xml><?xml version="1.0" encoding="utf-8"?>
<formControlPr xmlns="http://schemas.microsoft.com/office/spreadsheetml/2009/9/main" objectType="CheckBox" checked="Checked" fmlaLink="$J$142" lockText="1" noThreeD="1"/>
</file>

<file path=xl/ctrlProps/ctrlProp658.xml><?xml version="1.0" encoding="utf-8"?>
<formControlPr xmlns="http://schemas.microsoft.com/office/spreadsheetml/2009/9/main" objectType="CheckBox" fmlaLink="$J$146" lockText="1" noThreeD="1"/>
</file>

<file path=xl/ctrlProps/ctrlProp659.xml><?xml version="1.0" encoding="utf-8"?>
<formControlPr xmlns="http://schemas.microsoft.com/office/spreadsheetml/2009/9/main" objectType="CheckBox" fmlaLink="$J$145" lockText="1" noThreeD="1"/>
</file>

<file path=xl/ctrlProps/ctrlProp66.xml><?xml version="1.0" encoding="utf-8"?>
<formControlPr xmlns="http://schemas.microsoft.com/office/spreadsheetml/2009/9/main" objectType="CheckBox" fmlaLink="$I$15" lockText="1" noThreeD="1"/>
</file>

<file path=xl/ctrlProps/ctrlProp660.xml><?xml version="1.0" encoding="utf-8"?>
<formControlPr xmlns="http://schemas.microsoft.com/office/spreadsheetml/2009/9/main" objectType="CheckBox" fmlaLink="$AB$20" lockText="1" noThreeD="1"/>
</file>

<file path=xl/ctrlProps/ctrlProp661.xml><?xml version="1.0" encoding="utf-8"?>
<formControlPr xmlns="http://schemas.microsoft.com/office/spreadsheetml/2009/9/main" objectType="CheckBox" fmlaLink="$AB$21" lockText="1" noThreeD="1"/>
</file>

<file path=xl/ctrlProps/ctrlProp662.xml><?xml version="1.0" encoding="utf-8"?>
<formControlPr xmlns="http://schemas.microsoft.com/office/spreadsheetml/2009/9/main" objectType="CheckBox" fmlaLink="'Scope of Work'!$AB$17" lockText="1" noThreeD="1"/>
</file>

<file path=xl/ctrlProps/ctrlProp663.xml><?xml version="1.0" encoding="utf-8"?>
<formControlPr xmlns="http://schemas.microsoft.com/office/spreadsheetml/2009/9/main" objectType="CheckBox" fmlaLink="$AB$22" lockText="1" noThreeD="1"/>
</file>

<file path=xl/ctrlProps/ctrlProp664.xml><?xml version="1.0" encoding="utf-8"?>
<formControlPr xmlns="http://schemas.microsoft.com/office/spreadsheetml/2009/9/main" objectType="CheckBox" fmlaLink="'Scope of Work'!$AB$18" lockText="1" noThreeD="1"/>
</file>

<file path=xl/ctrlProps/ctrlProp665.xml><?xml version="1.0" encoding="utf-8"?>
<formControlPr xmlns="http://schemas.microsoft.com/office/spreadsheetml/2009/9/main" objectType="CheckBox" fmlaLink="$D$31" lockText="1" noThreeD="1"/>
</file>

<file path=xl/ctrlProps/ctrlProp666.xml><?xml version="1.0" encoding="utf-8"?>
<formControlPr xmlns="http://schemas.microsoft.com/office/spreadsheetml/2009/9/main" objectType="CheckBox" fmlaLink="$D$32" lockText="1" noThreeD="1"/>
</file>

<file path=xl/ctrlProps/ctrlProp667.xml><?xml version="1.0" encoding="utf-8"?>
<formControlPr xmlns="http://schemas.microsoft.com/office/spreadsheetml/2009/9/main" objectType="CheckBox" fmlaLink="$D$33" lockText="1" noThreeD="1"/>
</file>

<file path=xl/ctrlProps/ctrlProp668.xml><?xml version="1.0" encoding="utf-8"?>
<formControlPr xmlns="http://schemas.microsoft.com/office/spreadsheetml/2009/9/main" objectType="CheckBox" fmlaLink="$J$122" lockText="1" noThreeD="1"/>
</file>

<file path=xl/ctrlProps/ctrlProp669.xml><?xml version="1.0" encoding="utf-8"?>
<formControlPr xmlns="http://schemas.microsoft.com/office/spreadsheetml/2009/9/main" objectType="CheckBox" fmlaLink="$J$121" lockText="1" noThreeD="1"/>
</file>

<file path=xl/ctrlProps/ctrlProp67.xml><?xml version="1.0" encoding="utf-8"?>
<formControlPr xmlns="http://schemas.microsoft.com/office/spreadsheetml/2009/9/main" objectType="CheckBox" fmlaLink="$H$23" lockText="1" noThreeD="1"/>
</file>

<file path=xl/ctrlProps/ctrlProp670.xml><?xml version="1.0" encoding="utf-8"?>
<formControlPr xmlns="http://schemas.microsoft.com/office/spreadsheetml/2009/9/main" objectType="CheckBox" fmlaLink="$J$125" lockText="1" noThreeD="1"/>
</file>

<file path=xl/ctrlProps/ctrlProp671.xml><?xml version="1.0" encoding="utf-8"?>
<formControlPr xmlns="http://schemas.microsoft.com/office/spreadsheetml/2009/9/main" objectType="CheckBox" fmlaLink="$J$124" lockText="1" noThreeD="1"/>
</file>

<file path=xl/ctrlProps/ctrlProp68.xml><?xml version="1.0" encoding="utf-8"?>
<formControlPr xmlns="http://schemas.microsoft.com/office/spreadsheetml/2009/9/main" objectType="CheckBox" fmlaLink="$H$25" lockText="1" noThreeD="1"/>
</file>

<file path=xl/ctrlProps/ctrlProp69.xml><?xml version="1.0" encoding="utf-8"?>
<formControlPr xmlns="http://schemas.microsoft.com/office/spreadsheetml/2009/9/main" objectType="CheckBox" fmlaLink="$K$23" lockText="1" noThreeD="1"/>
</file>

<file path=xl/ctrlProps/ctrlProp7.xml><?xml version="1.0" encoding="utf-8"?>
<formControlPr xmlns="http://schemas.microsoft.com/office/spreadsheetml/2009/9/main" objectType="CheckBox" fmlaLink="$H$11" lockText="1" noThreeD="1"/>
</file>

<file path=xl/ctrlProps/ctrlProp70.xml><?xml version="1.0" encoding="utf-8"?>
<formControlPr xmlns="http://schemas.microsoft.com/office/spreadsheetml/2009/9/main" objectType="CheckBox" fmlaLink="$H$24" lockText="1" noThreeD="1"/>
</file>

<file path=xl/ctrlProps/ctrlProp71.xml><?xml version="1.0" encoding="utf-8"?>
<formControlPr xmlns="http://schemas.microsoft.com/office/spreadsheetml/2009/9/main" objectType="CheckBox" fmlaLink="$K$24" lockText="1" noThreeD="1"/>
</file>

<file path=xl/ctrlProps/ctrlProp72.xml><?xml version="1.0" encoding="utf-8"?>
<formControlPr xmlns="http://schemas.microsoft.com/office/spreadsheetml/2009/9/main" objectType="CheckBox" fmlaLink="$H$30" lockText="1" noThreeD="1"/>
</file>

<file path=xl/ctrlProps/ctrlProp73.xml><?xml version="1.0" encoding="utf-8"?>
<formControlPr xmlns="http://schemas.microsoft.com/office/spreadsheetml/2009/9/main" objectType="CheckBox" fmlaLink="$H$32" lockText="1" noThreeD="1"/>
</file>

<file path=xl/ctrlProps/ctrlProp74.xml><?xml version="1.0" encoding="utf-8"?>
<formControlPr xmlns="http://schemas.microsoft.com/office/spreadsheetml/2009/9/main" objectType="CheckBox" fmlaLink="$K$30" lockText="1" noThreeD="1"/>
</file>

<file path=xl/ctrlProps/ctrlProp75.xml><?xml version="1.0" encoding="utf-8"?>
<formControlPr xmlns="http://schemas.microsoft.com/office/spreadsheetml/2009/9/main" objectType="CheckBox" fmlaLink="$H$31" lockText="1" noThreeD="1"/>
</file>

<file path=xl/ctrlProps/ctrlProp76.xml><?xml version="1.0" encoding="utf-8"?>
<formControlPr xmlns="http://schemas.microsoft.com/office/spreadsheetml/2009/9/main" objectType="CheckBox" fmlaLink="$K$31" lockText="1" noThreeD="1"/>
</file>

<file path=xl/ctrlProps/ctrlProp77.xml><?xml version="1.0" encoding="utf-8"?>
<formControlPr xmlns="http://schemas.microsoft.com/office/spreadsheetml/2009/9/main" objectType="CheckBox" fmlaLink="$H$34" lockText="1" noThreeD="1"/>
</file>

<file path=xl/ctrlProps/ctrlProp78.xml><?xml version="1.0" encoding="utf-8"?>
<formControlPr xmlns="http://schemas.microsoft.com/office/spreadsheetml/2009/9/main" objectType="CheckBox" fmlaLink="$H$35" lockText="1" noThreeD="1"/>
</file>

<file path=xl/ctrlProps/ctrlProp79.xml><?xml version="1.0" encoding="utf-8"?>
<formControlPr xmlns="http://schemas.microsoft.com/office/spreadsheetml/2009/9/main" objectType="CheckBox" fmlaLink="$H$36" lockText="1" noThreeD="1"/>
</file>

<file path=xl/ctrlProps/ctrlProp8.xml><?xml version="1.0" encoding="utf-8"?>
<formControlPr xmlns="http://schemas.microsoft.com/office/spreadsheetml/2009/9/main" objectType="CheckBox" fmlaLink="$H$12" lockText="1" noThreeD="1"/>
</file>

<file path=xl/ctrlProps/ctrlProp80.xml><?xml version="1.0" encoding="utf-8"?>
<formControlPr xmlns="http://schemas.microsoft.com/office/spreadsheetml/2009/9/main" objectType="CheckBox" fmlaLink="$H$37" lockText="1" noThreeD="1"/>
</file>

<file path=xl/ctrlProps/ctrlProp81.xml><?xml version="1.0" encoding="utf-8"?>
<formControlPr xmlns="http://schemas.microsoft.com/office/spreadsheetml/2009/9/main" objectType="CheckBox" fmlaLink="$H$38" lockText="1" noThreeD="1"/>
</file>

<file path=xl/ctrlProps/ctrlProp82.xml><?xml version="1.0" encoding="utf-8"?>
<formControlPr xmlns="http://schemas.microsoft.com/office/spreadsheetml/2009/9/main" objectType="CheckBox" fmlaLink="$H$39" lockText="1" noThreeD="1"/>
</file>

<file path=xl/ctrlProps/ctrlProp83.xml><?xml version="1.0" encoding="utf-8"?>
<formControlPr xmlns="http://schemas.microsoft.com/office/spreadsheetml/2009/9/main" objectType="CheckBox" fmlaLink="$I$17" lockText="1" noThreeD="1"/>
</file>

<file path=xl/ctrlProps/ctrlProp84.xml><?xml version="1.0" encoding="utf-8"?>
<formControlPr xmlns="http://schemas.microsoft.com/office/spreadsheetml/2009/9/main" objectType="CheckBox" fmlaLink="$H$17" lockText="1" noThreeD="1"/>
</file>

<file path=xl/ctrlProps/ctrlProp85.xml><?xml version="1.0" encoding="utf-8"?>
<formControlPr xmlns="http://schemas.microsoft.com/office/spreadsheetml/2009/9/main" objectType="CheckBox" fmlaLink="$K$21" lockText="1" noThreeD="1"/>
</file>

<file path=xl/ctrlProps/ctrlProp86.xml><?xml version="1.0" encoding="utf-8"?>
<formControlPr xmlns="http://schemas.microsoft.com/office/spreadsheetml/2009/9/main" objectType="CheckBox" fmlaLink="$L$21" lockText="1" noThreeD="1"/>
</file>

<file path=xl/ctrlProps/ctrlProp87.xml><?xml version="1.0" encoding="utf-8"?>
<formControlPr xmlns="http://schemas.microsoft.com/office/spreadsheetml/2009/9/main" objectType="CheckBox" fmlaLink="$L$44" lockText="1" noThreeD="1"/>
</file>

<file path=xl/ctrlProps/ctrlProp88.xml><?xml version="1.0" encoding="utf-8"?>
<formControlPr xmlns="http://schemas.microsoft.com/office/spreadsheetml/2009/9/main" objectType="CheckBox" fmlaLink="$H$44" lockText="1" noThreeD="1"/>
</file>

<file path=xl/ctrlProps/ctrlProp89.xml><?xml version="1.0" encoding="utf-8"?>
<formControlPr xmlns="http://schemas.microsoft.com/office/spreadsheetml/2009/9/main" objectType="CheckBox" fmlaLink="$H$41" lockText="1" noThreeD="1"/>
</file>

<file path=xl/ctrlProps/ctrlProp9.xml><?xml version="1.0" encoding="utf-8"?>
<formControlPr xmlns="http://schemas.microsoft.com/office/spreadsheetml/2009/9/main" objectType="CheckBox" fmlaLink="$H$13" lockText="1" noThreeD="1"/>
</file>

<file path=xl/ctrlProps/ctrlProp90.xml><?xml version="1.0" encoding="utf-8"?>
<formControlPr xmlns="http://schemas.microsoft.com/office/spreadsheetml/2009/9/main" objectType="CheckBox" fmlaLink="$L$38" lockText="1" noThreeD="1"/>
</file>

<file path=xl/ctrlProps/ctrlProp91.xml><?xml version="1.0" encoding="utf-8"?>
<formControlPr xmlns="http://schemas.microsoft.com/office/spreadsheetml/2009/9/main" objectType="CheckBox" fmlaLink="$L$39" lockText="1" noThreeD="1"/>
</file>

<file path=xl/ctrlProps/ctrlProp92.xml><?xml version="1.0" encoding="utf-8"?>
<formControlPr xmlns="http://schemas.microsoft.com/office/spreadsheetml/2009/9/main" objectType="CheckBox" fmlaLink="$K$28" lockText="1" noThreeD="1"/>
</file>

<file path=xl/ctrlProps/ctrlProp93.xml><?xml version="1.0" encoding="utf-8"?>
<formControlPr xmlns="http://schemas.microsoft.com/office/spreadsheetml/2009/9/main" objectType="CheckBox" fmlaLink="$L$27" lockText="1" noThreeD="1"/>
</file>

<file path=xl/ctrlProps/ctrlProp94.xml><?xml version="1.0" encoding="utf-8"?>
<formControlPr xmlns="http://schemas.microsoft.com/office/spreadsheetml/2009/9/main" objectType="CheckBox" fmlaLink="$K$27" lockText="1" noThreeD="1"/>
</file>

<file path=xl/ctrlProps/ctrlProp95.xml><?xml version="1.0" encoding="utf-8"?>
<formControlPr xmlns="http://schemas.microsoft.com/office/spreadsheetml/2009/9/main" objectType="CheckBox" fmlaLink="$H$26" lockText="1" noThreeD="1"/>
</file>

<file path=xl/ctrlProps/ctrlProp96.xml><?xml version="1.0" encoding="utf-8"?>
<formControlPr xmlns="http://schemas.microsoft.com/office/spreadsheetml/2009/9/main" objectType="CheckBox" fmlaLink="$I$26" lockText="1" noThreeD="1"/>
</file>

<file path=xl/ctrlProps/ctrlProp97.xml><?xml version="1.0" encoding="utf-8"?>
<formControlPr xmlns="http://schemas.microsoft.com/office/spreadsheetml/2009/9/main" objectType="CheckBox" fmlaLink="$K$4" lockText="1" noThreeD="1"/>
</file>

<file path=xl/ctrlProps/ctrlProp98.xml><?xml version="1.0" encoding="utf-8"?>
<formControlPr xmlns="http://schemas.microsoft.com/office/spreadsheetml/2009/9/main" objectType="CheckBox" fmlaLink="$H$18" lockText="1" noThreeD="1"/>
</file>

<file path=xl/ctrlProps/ctrlProp99.xml><?xml version="1.0" encoding="utf-8"?>
<formControlPr xmlns="http://schemas.microsoft.com/office/spreadsheetml/2009/9/main" objectType="CheckBox" fmlaLink="$I$18" lockText="1" noThreeD="1"/>
</file>

<file path=xl/drawings/drawing1.xml><?xml version="1.0" encoding="utf-8"?>
<xdr:wsDr xmlns:xdr="http://schemas.openxmlformats.org/drawingml/2006/spreadsheetDrawing" xmlns:a="http://schemas.openxmlformats.org/drawingml/2006/main">
  <xdr:twoCellAnchor>
    <xdr:from>
      <xdr:col>6</xdr:col>
      <xdr:colOff>85725</xdr:colOff>
      <xdr:row>936</xdr:row>
      <xdr:rowOff>0</xdr:rowOff>
    </xdr:from>
    <xdr:to>
      <xdr:col>6</xdr:col>
      <xdr:colOff>180975</xdr:colOff>
      <xdr:row>936</xdr:row>
      <xdr:rowOff>0</xdr:rowOff>
    </xdr:to>
    <xdr:sp macro="" textlink="">
      <xdr:nvSpPr>
        <xdr:cNvPr id="54" name="Rectangle 224">
          <a:extLst>
            <a:ext uri="{FF2B5EF4-FFF2-40B4-BE49-F238E27FC236}">
              <a16:creationId xmlns:a16="http://schemas.microsoft.com/office/drawing/2014/main" id="{00000000-0008-0000-0000-000036000000}"/>
            </a:ext>
          </a:extLst>
        </xdr:cNvPr>
        <xdr:cNvSpPr>
          <a:spLocks noChangeArrowheads="1"/>
        </xdr:cNvSpPr>
      </xdr:nvSpPr>
      <xdr:spPr bwMode="auto">
        <a:xfrm>
          <a:off x="3598069" y="127980281"/>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940</xdr:row>
      <xdr:rowOff>0</xdr:rowOff>
    </xdr:from>
    <xdr:to>
      <xdr:col>6</xdr:col>
      <xdr:colOff>180975</xdr:colOff>
      <xdr:row>940</xdr:row>
      <xdr:rowOff>0</xdr:rowOff>
    </xdr:to>
    <xdr:sp macro="" textlink="">
      <xdr:nvSpPr>
        <xdr:cNvPr id="55" name="Rectangle 234">
          <a:extLst>
            <a:ext uri="{FF2B5EF4-FFF2-40B4-BE49-F238E27FC236}">
              <a16:creationId xmlns:a16="http://schemas.microsoft.com/office/drawing/2014/main" id="{00000000-0008-0000-0000-000037000000}"/>
            </a:ext>
          </a:extLst>
        </xdr:cNvPr>
        <xdr:cNvSpPr>
          <a:spLocks noChangeArrowheads="1"/>
        </xdr:cNvSpPr>
      </xdr:nvSpPr>
      <xdr:spPr bwMode="auto">
        <a:xfrm>
          <a:off x="3598069" y="128599406"/>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940</xdr:row>
      <xdr:rowOff>0</xdr:rowOff>
    </xdr:from>
    <xdr:to>
      <xdr:col>6</xdr:col>
      <xdr:colOff>180975</xdr:colOff>
      <xdr:row>940</xdr:row>
      <xdr:rowOff>0</xdr:rowOff>
    </xdr:to>
    <xdr:sp macro="" textlink="">
      <xdr:nvSpPr>
        <xdr:cNvPr id="56" name="Rectangle 236">
          <a:extLst>
            <a:ext uri="{FF2B5EF4-FFF2-40B4-BE49-F238E27FC236}">
              <a16:creationId xmlns:a16="http://schemas.microsoft.com/office/drawing/2014/main" id="{00000000-0008-0000-0000-000038000000}"/>
            </a:ext>
          </a:extLst>
        </xdr:cNvPr>
        <xdr:cNvSpPr>
          <a:spLocks noChangeArrowheads="1"/>
        </xdr:cNvSpPr>
      </xdr:nvSpPr>
      <xdr:spPr bwMode="auto">
        <a:xfrm>
          <a:off x="3598069" y="128599406"/>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940</xdr:row>
      <xdr:rowOff>0</xdr:rowOff>
    </xdr:from>
    <xdr:to>
      <xdr:col>6</xdr:col>
      <xdr:colOff>180975</xdr:colOff>
      <xdr:row>940</xdr:row>
      <xdr:rowOff>0</xdr:rowOff>
    </xdr:to>
    <xdr:sp macro="" textlink="">
      <xdr:nvSpPr>
        <xdr:cNvPr id="57" name="Rectangle 238">
          <a:extLst>
            <a:ext uri="{FF2B5EF4-FFF2-40B4-BE49-F238E27FC236}">
              <a16:creationId xmlns:a16="http://schemas.microsoft.com/office/drawing/2014/main" id="{00000000-0008-0000-0000-000039000000}"/>
            </a:ext>
          </a:extLst>
        </xdr:cNvPr>
        <xdr:cNvSpPr>
          <a:spLocks noChangeArrowheads="1"/>
        </xdr:cNvSpPr>
      </xdr:nvSpPr>
      <xdr:spPr bwMode="auto">
        <a:xfrm>
          <a:off x="3598069" y="128599406"/>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940</xdr:row>
      <xdr:rowOff>0</xdr:rowOff>
    </xdr:from>
    <xdr:to>
      <xdr:col>6</xdr:col>
      <xdr:colOff>180975</xdr:colOff>
      <xdr:row>940</xdr:row>
      <xdr:rowOff>0</xdr:rowOff>
    </xdr:to>
    <xdr:sp macro="" textlink="">
      <xdr:nvSpPr>
        <xdr:cNvPr id="58" name="Rectangle 240">
          <a:extLst>
            <a:ext uri="{FF2B5EF4-FFF2-40B4-BE49-F238E27FC236}">
              <a16:creationId xmlns:a16="http://schemas.microsoft.com/office/drawing/2014/main" id="{00000000-0008-0000-0000-00003A000000}"/>
            </a:ext>
          </a:extLst>
        </xdr:cNvPr>
        <xdr:cNvSpPr>
          <a:spLocks noChangeArrowheads="1"/>
        </xdr:cNvSpPr>
      </xdr:nvSpPr>
      <xdr:spPr bwMode="auto">
        <a:xfrm>
          <a:off x="3598069" y="128599406"/>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942</xdr:row>
      <xdr:rowOff>0</xdr:rowOff>
    </xdr:from>
    <xdr:to>
      <xdr:col>6</xdr:col>
      <xdr:colOff>180975</xdr:colOff>
      <xdr:row>942</xdr:row>
      <xdr:rowOff>0</xdr:rowOff>
    </xdr:to>
    <xdr:sp macro="" textlink="">
      <xdr:nvSpPr>
        <xdr:cNvPr id="59" name="Rectangle 246">
          <a:extLst>
            <a:ext uri="{FF2B5EF4-FFF2-40B4-BE49-F238E27FC236}">
              <a16:creationId xmlns:a16="http://schemas.microsoft.com/office/drawing/2014/main" id="{00000000-0008-0000-0000-00003B000000}"/>
            </a:ext>
          </a:extLst>
        </xdr:cNvPr>
        <xdr:cNvSpPr>
          <a:spLocks noChangeArrowheads="1"/>
        </xdr:cNvSpPr>
      </xdr:nvSpPr>
      <xdr:spPr bwMode="auto">
        <a:xfrm>
          <a:off x="3598069" y="128908969"/>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942</xdr:row>
      <xdr:rowOff>0</xdr:rowOff>
    </xdr:from>
    <xdr:to>
      <xdr:col>6</xdr:col>
      <xdr:colOff>180975</xdr:colOff>
      <xdr:row>942</xdr:row>
      <xdr:rowOff>0</xdr:rowOff>
    </xdr:to>
    <xdr:sp macro="" textlink="">
      <xdr:nvSpPr>
        <xdr:cNvPr id="60" name="Rectangle 248">
          <a:extLst>
            <a:ext uri="{FF2B5EF4-FFF2-40B4-BE49-F238E27FC236}">
              <a16:creationId xmlns:a16="http://schemas.microsoft.com/office/drawing/2014/main" id="{00000000-0008-0000-0000-00003C000000}"/>
            </a:ext>
          </a:extLst>
        </xdr:cNvPr>
        <xdr:cNvSpPr>
          <a:spLocks noChangeArrowheads="1"/>
        </xdr:cNvSpPr>
      </xdr:nvSpPr>
      <xdr:spPr bwMode="auto">
        <a:xfrm>
          <a:off x="3598069" y="128908969"/>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945</xdr:row>
      <xdr:rowOff>0</xdr:rowOff>
    </xdr:from>
    <xdr:to>
      <xdr:col>6</xdr:col>
      <xdr:colOff>180975</xdr:colOff>
      <xdr:row>945</xdr:row>
      <xdr:rowOff>0</xdr:rowOff>
    </xdr:to>
    <xdr:sp macro="" textlink="">
      <xdr:nvSpPr>
        <xdr:cNvPr id="61" name="Rectangle 256">
          <a:extLst>
            <a:ext uri="{FF2B5EF4-FFF2-40B4-BE49-F238E27FC236}">
              <a16:creationId xmlns:a16="http://schemas.microsoft.com/office/drawing/2014/main" id="{00000000-0008-0000-0000-00003D000000}"/>
            </a:ext>
          </a:extLst>
        </xdr:cNvPr>
        <xdr:cNvSpPr>
          <a:spLocks noChangeArrowheads="1"/>
        </xdr:cNvSpPr>
      </xdr:nvSpPr>
      <xdr:spPr bwMode="auto">
        <a:xfrm>
          <a:off x="3598069" y="129373313"/>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945</xdr:row>
      <xdr:rowOff>0</xdr:rowOff>
    </xdr:from>
    <xdr:to>
      <xdr:col>6</xdr:col>
      <xdr:colOff>180975</xdr:colOff>
      <xdr:row>945</xdr:row>
      <xdr:rowOff>0</xdr:rowOff>
    </xdr:to>
    <xdr:sp macro="" textlink="">
      <xdr:nvSpPr>
        <xdr:cNvPr id="62" name="Rectangle 258">
          <a:extLst>
            <a:ext uri="{FF2B5EF4-FFF2-40B4-BE49-F238E27FC236}">
              <a16:creationId xmlns:a16="http://schemas.microsoft.com/office/drawing/2014/main" id="{00000000-0008-0000-0000-00003E000000}"/>
            </a:ext>
          </a:extLst>
        </xdr:cNvPr>
        <xdr:cNvSpPr>
          <a:spLocks noChangeArrowheads="1"/>
        </xdr:cNvSpPr>
      </xdr:nvSpPr>
      <xdr:spPr bwMode="auto">
        <a:xfrm>
          <a:off x="3598069" y="129373313"/>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946</xdr:row>
      <xdr:rowOff>0</xdr:rowOff>
    </xdr:from>
    <xdr:to>
      <xdr:col>6</xdr:col>
      <xdr:colOff>180975</xdr:colOff>
      <xdr:row>946</xdr:row>
      <xdr:rowOff>0</xdr:rowOff>
    </xdr:to>
    <xdr:sp macro="" textlink="">
      <xdr:nvSpPr>
        <xdr:cNvPr id="63" name="Rectangle 262">
          <a:extLst>
            <a:ext uri="{FF2B5EF4-FFF2-40B4-BE49-F238E27FC236}">
              <a16:creationId xmlns:a16="http://schemas.microsoft.com/office/drawing/2014/main" id="{00000000-0008-0000-0000-00003F000000}"/>
            </a:ext>
          </a:extLst>
        </xdr:cNvPr>
        <xdr:cNvSpPr>
          <a:spLocks noChangeArrowheads="1"/>
        </xdr:cNvSpPr>
      </xdr:nvSpPr>
      <xdr:spPr bwMode="auto">
        <a:xfrm>
          <a:off x="3598069" y="129528094"/>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946</xdr:row>
      <xdr:rowOff>0</xdr:rowOff>
    </xdr:from>
    <xdr:to>
      <xdr:col>6</xdr:col>
      <xdr:colOff>180975</xdr:colOff>
      <xdr:row>946</xdr:row>
      <xdr:rowOff>0</xdr:rowOff>
    </xdr:to>
    <xdr:sp macro="" textlink="">
      <xdr:nvSpPr>
        <xdr:cNvPr id="64" name="Rectangle 264">
          <a:extLst>
            <a:ext uri="{FF2B5EF4-FFF2-40B4-BE49-F238E27FC236}">
              <a16:creationId xmlns:a16="http://schemas.microsoft.com/office/drawing/2014/main" id="{00000000-0008-0000-0000-000040000000}"/>
            </a:ext>
          </a:extLst>
        </xdr:cNvPr>
        <xdr:cNvSpPr>
          <a:spLocks noChangeArrowheads="1"/>
        </xdr:cNvSpPr>
      </xdr:nvSpPr>
      <xdr:spPr bwMode="auto">
        <a:xfrm>
          <a:off x="3598069" y="129528094"/>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946</xdr:row>
      <xdr:rowOff>0</xdr:rowOff>
    </xdr:from>
    <xdr:to>
      <xdr:col>6</xdr:col>
      <xdr:colOff>180975</xdr:colOff>
      <xdr:row>946</xdr:row>
      <xdr:rowOff>0</xdr:rowOff>
    </xdr:to>
    <xdr:sp macro="" textlink="">
      <xdr:nvSpPr>
        <xdr:cNvPr id="65" name="Rectangle 266">
          <a:extLst>
            <a:ext uri="{FF2B5EF4-FFF2-40B4-BE49-F238E27FC236}">
              <a16:creationId xmlns:a16="http://schemas.microsoft.com/office/drawing/2014/main" id="{00000000-0008-0000-0000-000041000000}"/>
            </a:ext>
          </a:extLst>
        </xdr:cNvPr>
        <xdr:cNvSpPr>
          <a:spLocks noChangeArrowheads="1"/>
        </xdr:cNvSpPr>
      </xdr:nvSpPr>
      <xdr:spPr bwMode="auto">
        <a:xfrm>
          <a:off x="3598069" y="129528094"/>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946</xdr:row>
      <xdr:rowOff>0</xdr:rowOff>
    </xdr:from>
    <xdr:to>
      <xdr:col>6</xdr:col>
      <xdr:colOff>180975</xdr:colOff>
      <xdr:row>946</xdr:row>
      <xdr:rowOff>0</xdr:rowOff>
    </xdr:to>
    <xdr:sp macro="" textlink="">
      <xdr:nvSpPr>
        <xdr:cNvPr id="66" name="Rectangle 268">
          <a:extLst>
            <a:ext uri="{FF2B5EF4-FFF2-40B4-BE49-F238E27FC236}">
              <a16:creationId xmlns:a16="http://schemas.microsoft.com/office/drawing/2014/main" id="{00000000-0008-0000-0000-000042000000}"/>
            </a:ext>
          </a:extLst>
        </xdr:cNvPr>
        <xdr:cNvSpPr>
          <a:spLocks noChangeArrowheads="1"/>
        </xdr:cNvSpPr>
      </xdr:nvSpPr>
      <xdr:spPr bwMode="auto">
        <a:xfrm>
          <a:off x="3598069" y="129528094"/>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946</xdr:row>
      <xdr:rowOff>0</xdr:rowOff>
    </xdr:from>
    <xdr:to>
      <xdr:col>6</xdr:col>
      <xdr:colOff>180975</xdr:colOff>
      <xdr:row>946</xdr:row>
      <xdr:rowOff>0</xdr:rowOff>
    </xdr:to>
    <xdr:sp macro="" textlink="">
      <xdr:nvSpPr>
        <xdr:cNvPr id="67" name="Rectangle 270">
          <a:extLst>
            <a:ext uri="{FF2B5EF4-FFF2-40B4-BE49-F238E27FC236}">
              <a16:creationId xmlns:a16="http://schemas.microsoft.com/office/drawing/2014/main" id="{00000000-0008-0000-0000-000043000000}"/>
            </a:ext>
          </a:extLst>
        </xdr:cNvPr>
        <xdr:cNvSpPr>
          <a:spLocks noChangeArrowheads="1"/>
        </xdr:cNvSpPr>
      </xdr:nvSpPr>
      <xdr:spPr bwMode="auto">
        <a:xfrm>
          <a:off x="3598069" y="129528094"/>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947</xdr:row>
      <xdr:rowOff>0</xdr:rowOff>
    </xdr:from>
    <xdr:to>
      <xdr:col>6</xdr:col>
      <xdr:colOff>180975</xdr:colOff>
      <xdr:row>947</xdr:row>
      <xdr:rowOff>0</xdr:rowOff>
    </xdr:to>
    <xdr:sp macro="" textlink="">
      <xdr:nvSpPr>
        <xdr:cNvPr id="68" name="Rectangle 274">
          <a:extLst>
            <a:ext uri="{FF2B5EF4-FFF2-40B4-BE49-F238E27FC236}">
              <a16:creationId xmlns:a16="http://schemas.microsoft.com/office/drawing/2014/main" id="{00000000-0008-0000-0000-000044000000}"/>
            </a:ext>
          </a:extLst>
        </xdr:cNvPr>
        <xdr:cNvSpPr>
          <a:spLocks noChangeArrowheads="1"/>
        </xdr:cNvSpPr>
      </xdr:nvSpPr>
      <xdr:spPr bwMode="auto">
        <a:xfrm>
          <a:off x="3598069" y="129682875"/>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948</xdr:row>
      <xdr:rowOff>0</xdr:rowOff>
    </xdr:from>
    <xdr:to>
      <xdr:col>6</xdr:col>
      <xdr:colOff>180975</xdr:colOff>
      <xdr:row>948</xdr:row>
      <xdr:rowOff>0</xdr:rowOff>
    </xdr:to>
    <xdr:sp macro="" textlink="">
      <xdr:nvSpPr>
        <xdr:cNvPr id="69" name="Rectangle 278">
          <a:extLst>
            <a:ext uri="{FF2B5EF4-FFF2-40B4-BE49-F238E27FC236}">
              <a16:creationId xmlns:a16="http://schemas.microsoft.com/office/drawing/2014/main" id="{00000000-0008-0000-0000-000045000000}"/>
            </a:ext>
          </a:extLst>
        </xdr:cNvPr>
        <xdr:cNvSpPr>
          <a:spLocks noChangeArrowheads="1"/>
        </xdr:cNvSpPr>
      </xdr:nvSpPr>
      <xdr:spPr bwMode="auto">
        <a:xfrm>
          <a:off x="3598069" y="129837656"/>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948</xdr:row>
      <xdr:rowOff>0</xdr:rowOff>
    </xdr:from>
    <xdr:to>
      <xdr:col>6</xdr:col>
      <xdr:colOff>180975</xdr:colOff>
      <xdr:row>948</xdr:row>
      <xdr:rowOff>0</xdr:rowOff>
    </xdr:to>
    <xdr:sp macro="" textlink="">
      <xdr:nvSpPr>
        <xdr:cNvPr id="70" name="Rectangle 280">
          <a:extLst>
            <a:ext uri="{FF2B5EF4-FFF2-40B4-BE49-F238E27FC236}">
              <a16:creationId xmlns:a16="http://schemas.microsoft.com/office/drawing/2014/main" id="{00000000-0008-0000-0000-000046000000}"/>
            </a:ext>
          </a:extLst>
        </xdr:cNvPr>
        <xdr:cNvSpPr>
          <a:spLocks noChangeArrowheads="1"/>
        </xdr:cNvSpPr>
      </xdr:nvSpPr>
      <xdr:spPr bwMode="auto">
        <a:xfrm>
          <a:off x="3598069" y="129837656"/>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950</xdr:row>
      <xdr:rowOff>0</xdr:rowOff>
    </xdr:from>
    <xdr:to>
      <xdr:col>6</xdr:col>
      <xdr:colOff>180975</xdr:colOff>
      <xdr:row>950</xdr:row>
      <xdr:rowOff>0</xdr:rowOff>
    </xdr:to>
    <xdr:sp macro="" textlink="">
      <xdr:nvSpPr>
        <xdr:cNvPr id="71" name="Rectangle 286">
          <a:extLst>
            <a:ext uri="{FF2B5EF4-FFF2-40B4-BE49-F238E27FC236}">
              <a16:creationId xmlns:a16="http://schemas.microsoft.com/office/drawing/2014/main" id="{00000000-0008-0000-0000-000047000000}"/>
            </a:ext>
          </a:extLst>
        </xdr:cNvPr>
        <xdr:cNvSpPr>
          <a:spLocks noChangeArrowheads="1"/>
        </xdr:cNvSpPr>
      </xdr:nvSpPr>
      <xdr:spPr bwMode="auto">
        <a:xfrm>
          <a:off x="3598069" y="130147219"/>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950</xdr:row>
      <xdr:rowOff>0</xdr:rowOff>
    </xdr:from>
    <xdr:to>
      <xdr:col>6</xdr:col>
      <xdr:colOff>180975</xdr:colOff>
      <xdr:row>950</xdr:row>
      <xdr:rowOff>0</xdr:rowOff>
    </xdr:to>
    <xdr:sp macro="" textlink="">
      <xdr:nvSpPr>
        <xdr:cNvPr id="72" name="Rectangle 288">
          <a:extLst>
            <a:ext uri="{FF2B5EF4-FFF2-40B4-BE49-F238E27FC236}">
              <a16:creationId xmlns:a16="http://schemas.microsoft.com/office/drawing/2014/main" id="{00000000-0008-0000-0000-000048000000}"/>
            </a:ext>
          </a:extLst>
        </xdr:cNvPr>
        <xdr:cNvSpPr>
          <a:spLocks noChangeArrowheads="1"/>
        </xdr:cNvSpPr>
      </xdr:nvSpPr>
      <xdr:spPr bwMode="auto">
        <a:xfrm>
          <a:off x="3598069" y="130147219"/>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950</xdr:row>
      <xdr:rowOff>0</xdr:rowOff>
    </xdr:from>
    <xdr:to>
      <xdr:col>6</xdr:col>
      <xdr:colOff>180975</xdr:colOff>
      <xdr:row>950</xdr:row>
      <xdr:rowOff>0</xdr:rowOff>
    </xdr:to>
    <xdr:sp macro="" textlink="">
      <xdr:nvSpPr>
        <xdr:cNvPr id="73" name="Rectangle 290">
          <a:extLst>
            <a:ext uri="{FF2B5EF4-FFF2-40B4-BE49-F238E27FC236}">
              <a16:creationId xmlns:a16="http://schemas.microsoft.com/office/drawing/2014/main" id="{00000000-0008-0000-0000-000049000000}"/>
            </a:ext>
          </a:extLst>
        </xdr:cNvPr>
        <xdr:cNvSpPr>
          <a:spLocks noChangeArrowheads="1"/>
        </xdr:cNvSpPr>
      </xdr:nvSpPr>
      <xdr:spPr bwMode="auto">
        <a:xfrm>
          <a:off x="3598069" y="130147219"/>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950</xdr:row>
      <xdr:rowOff>0</xdr:rowOff>
    </xdr:from>
    <xdr:to>
      <xdr:col>6</xdr:col>
      <xdr:colOff>180975</xdr:colOff>
      <xdr:row>950</xdr:row>
      <xdr:rowOff>0</xdr:rowOff>
    </xdr:to>
    <xdr:sp macro="" textlink="">
      <xdr:nvSpPr>
        <xdr:cNvPr id="74" name="Rectangle 292">
          <a:extLst>
            <a:ext uri="{FF2B5EF4-FFF2-40B4-BE49-F238E27FC236}">
              <a16:creationId xmlns:a16="http://schemas.microsoft.com/office/drawing/2014/main" id="{00000000-0008-0000-0000-00004A000000}"/>
            </a:ext>
          </a:extLst>
        </xdr:cNvPr>
        <xdr:cNvSpPr>
          <a:spLocks noChangeArrowheads="1"/>
        </xdr:cNvSpPr>
      </xdr:nvSpPr>
      <xdr:spPr bwMode="auto">
        <a:xfrm>
          <a:off x="3598069" y="130147219"/>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950</xdr:row>
      <xdr:rowOff>0</xdr:rowOff>
    </xdr:from>
    <xdr:to>
      <xdr:col>6</xdr:col>
      <xdr:colOff>180975</xdr:colOff>
      <xdr:row>950</xdr:row>
      <xdr:rowOff>0</xdr:rowOff>
    </xdr:to>
    <xdr:sp macro="" textlink="">
      <xdr:nvSpPr>
        <xdr:cNvPr id="75" name="Rectangle 294">
          <a:extLst>
            <a:ext uri="{FF2B5EF4-FFF2-40B4-BE49-F238E27FC236}">
              <a16:creationId xmlns:a16="http://schemas.microsoft.com/office/drawing/2014/main" id="{00000000-0008-0000-0000-00004B000000}"/>
            </a:ext>
          </a:extLst>
        </xdr:cNvPr>
        <xdr:cNvSpPr>
          <a:spLocks noChangeArrowheads="1"/>
        </xdr:cNvSpPr>
      </xdr:nvSpPr>
      <xdr:spPr bwMode="auto">
        <a:xfrm>
          <a:off x="3598069" y="130147219"/>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950</xdr:row>
      <xdr:rowOff>0</xdr:rowOff>
    </xdr:from>
    <xdr:to>
      <xdr:col>6</xdr:col>
      <xdr:colOff>180975</xdr:colOff>
      <xdr:row>950</xdr:row>
      <xdr:rowOff>0</xdr:rowOff>
    </xdr:to>
    <xdr:sp macro="" textlink="">
      <xdr:nvSpPr>
        <xdr:cNvPr id="76" name="Rectangle 296">
          <a:extLst>
            <a:ext uri="{FF2B5EF4-FFF2-40B4-BE49-F238E27FC236}">
              <a16:creationId xmlns:a16="http://schemas.microsoft.com/office/drawing/2014/main" id="{00000000-0008-0000-0000-00004C000000}"/>
            </a:ext>
          </a:extLst>
        </xdr:cNvPr>
        <xdr:cNvSpPr>
          <a:spLocks noChangeArrowheads="1"/>
        </xdr:cNvSpPr>
      </xdr:nvSpPr>
      <xdr:spPr bwMode="auto">
        <a:xfrm>
          <a:off x="3598069" y="130147219"/>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951</xdr:row>
      <xdr:rowOff>0</xdr:rowOff>
    </xdr:from>
    <xdr:to>
      <xdr:col>6</xdr:col>
      <xdr:colOff>180975</xdr:colOff>
      <xdr:row>951</xdr:row>
      <xdr:rowOff>0</xdr:rowOff>
    </xdr:to>
    <xdr:sp macro="" textlink="">
      <xdr:nvSpPr>
        <xdr:cNvPr id="77" name="Rectangle 300">
          <a:extLst>
            <a:ext uri="{FF2B5EF4-FFF2-40B4-BE49-F238E27FC236}">
              <a16:creationId xmlns:a16="http://schemas.microsoft.com/office/drawing/2014/main" id="{00000000-0008-0000-0000-00004D000000}"/>
            </a:ext>
          </a:extLst>
        </xdr:cNvPr>
        <xdr:cNvSpPr>
          <a:spLocks noChangeArrowheads="1"/>
        </xdr:cNvSpPr>
      </xdr:nvSpPr>
      <xdr:spPr bwMode="auto">
        <a:xfrm>
          <a:off x="3598069" y="130302000"/>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951</xdr:row>
      <xdr:rowOff>0</xdr:rowOff>
    </xdr:from>
    <xdr:to>
      <xdr:col>6</xdr:col>
      <xdr:colOff>180975</xdr:colOff>
      <xdr:row>951</xdr:row>
      <xdr:rowOff>0</xdr:rowOff>
    </xdr:to>
    <xdr:sp macro="" textlink="">
      <xdr:nvSpPr>
        <xdr:cNvPr id="78" name="Rectangle 302">
          <a:extLst>
            <a:ext uri="{FF2B5EF4-FFF2-40B4-BE49-F238E27FC236}">
              <a16:creationId xmlns:a16="http://schemas.microsoft.com/office/drawing/2014/main" id="{00000000-0008-0000-0000-00004E000000}"/>
            </a:ext>
          </a:extLst>
        </xdr:cNvPr>
        <xdr:cNvSpPr>
          <a:spLocks noChangeArrowheads="1"/>
        </xdr:cNvSpPr>
      </xdr:nvSpPr>
      <xdr:spPr bwMode="auto">
        <a:xfrm>
          <a:off x="3598069" y="130302000"/>
          <a:ext cx="95250" cy="0"/>
        </a:xfrm>
        <a:prstGeom prst="rect">
          <a:avLst/>
        </a:prstGeom>
        <a:solidFill>
          <a:srgbClr val="FFFFFF"/>
        </a:solidFill>
        <a:ln w="9525">
          <a:solidFill>
            <a:srgbClr val="000000"/>
          </a:solidFill>
          <a:miter lim="800000"/>
          <a:headEnd/>
          <a:tailEnd/>
        </a:ln>
      </xdr:spPr>
    </xdr:sp>
    <xdr:clientData/>
  </xdr:twoCellAnchor>
  <xdr:twoCellAnchor>
    <xdr:from>
      <xdr:col>6</xdr:col>
      <xdr:colOff>85725</xdr:colOff>
      <xdr:row>952</xdr:row>
      <xdr:rowOff>0</xdr:rowOff>
    </xdr:from>
    <xdr:to>
      <xdr:col>6</xdr:col>
      <xdr:colOff>180975</xdr:colOff>
      <xdr:row>952</xdr:row>
      <xdr:rowOff>0</xdr:rowOff>
    </xdr:to>
    <xdr:sp macro="" textlink="">
      <xdr:nvSpPr>
        <xdr:cNvPr id="79" name="Rectangle 306">
          <a:extLst>
            <a:ext uri="{FF2B5EF4-FFF2-40B4-BE49-F238E27FC236}">
              <a16:creationId xmlns:a16="http://schemas.microsoft.com/office/drawing/2014/main" id="{00000000-0008-0000-0000-00004F000000}"/>
            </a:ext>
          </a:extLst>
        </xdr:cNvPr>
        <xdr:cNvSpPr>
          <a:spLocks noChangeArrowheads="1"/>
        </xdr:cNvSpPr>
      </xdr:nvSpPr>
      <xdr:spPr bwMode="auto">
        <a:xfrm>
          <a:off x="3598069" y="130456781"/>
          <a:ext cx="95250" cy="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6</xdr:col>
          <xdr:colOff>704850</xdr:colOff>
          <xdr:row>2</xdr:row>
          <xdr:rowOff>85725</xdr:rowOff>
        </xdr:from>
        <xdr:to>
          <xdr:col>6</xdr:col>
          <xdr:colOff>3524250</xdr:colOff>
          <xdr:row>4</xdr:row>
          <xdr:rowOff>95250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8000"/>
                  </a:solidFill>
                  <a:latin typeface="Arial"/>
                  <a:cs typeface="Arial"/>
                </a:rPr>
                <a:t>GENERATE TEST SCRIPT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114300</xdr:colOff>
          <xdr:row>2</xdr:row>
          <xdr:rowOff>95250</xdr:rowOff>
        </xdr:from>
        <xdr:to>
          <xdr:col>16</xdr:col>
          <xdr:colOff>2028825</xdr:colOff>
          <xdr:row>4</xdr:row>
          <xdr:rowOff>123825</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FF0000"/>
                  </a:solidFill>
                  <a:latin typeface="Arial"/>
                  <a:cs typeface="Arial"/>
                </a:rPr>
                <a:t>RESET TEST SCRIPT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4895850</xdr:colOff>
          <xdr:row>4</xdr:row>
          <xdr:rowOff>95250</xdr:rowOff>
        </xdr:from>
        <xdr:to>
          <xdr:col>6</xdr:col>
          <xdr:colOff>5172075</xdr:colOff>
          <xdr:row>6</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0</xdr:colOff>
      <xdr:row>254</xdr:row>
      <xdr:rowOff>0</xdr:rowOff>
    </xdr:from>
    <xdr:to>
      <xdr:col>6</xdr:col>
      <xdr:colOff>304800</xdr:colOff>
      <xdr:row>463</xdr:row>
      <xdr:rowOff>129539</xdr:rowOff>
    </xdr:to>
    <xdr:sp macro="" textlink="">
      <xdr:nvSpPr>
        <xdr:cNvPr id="1029" name="avatar">
          <a:extLst>
            <a:ext uri="{FF2B5EF4-FFF2-40B4-BE49-F238E27FC236}">
              <a16:creationId xmlns:a16="http://schemas.microsoft.com/office/drawing/2014/main" id="{00000000-0008-0000-0000-000005040000}"/>
            </a:ext>
          </a:extLst>
        </xdr:cNvPr>
        <xdr:cNvSpPr>
          <a:spLocks noChangeAspect="1" noChangeArrowheads="1"/>
        </xdr:cNvSpPr>
      </xdr:nvSpPr>
      <xdr:spPr bwMode="auto">
        <a:xfrm>
          <a:off x="7368540" y="37970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7</xdr:row>
          <xdr:rowOff>19050</xdr:rowOff>
        </xdr:from>
        <xdr:to>
          <xdr:col>7</xdr:col>
          <xdr:colOff>295275</xdr:colOff>
          <xdr:row>8</xdr:row>
          <xdr:rowOff>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xdr:row>
          <xdr:rowOff>19050</xdr:rowOff>
        </xdr:from>
        <xdr:to>
          <xdr:col>7</xdr:col>
          <xdr:colOff>295275</xdr:colOff>
          <xdr:row>9</xdr:row>
          <xdr:rowOff>9525</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xdr:row>
          <xdr:rowOff>19050</xdr:rowOff>
        </xdr:from>
        <xdr:to>
          <xdr:col>7</xdr:col>
          <xdr:colOff>295275</xdr:colOff>
          <xdr:row>10</xdr:row>
          <xdr:rowOff>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xdr:row>
          <xdr:rowOff>19050</xdr:rowOff>
        </xdr:from>
        <xdr:to>
          <xdr:col>7</xdr:col>
          <xdr:colOff>295275</xdr:colOff>
          <xdr:row>10</xdr:row>
          <xdr:rowOff>161925</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xdr:row>
          <xdr:rowOff>19050</xdr:rowOff>
        </xdr:from>
        <xdr:to>
          <xdr:col>7</xdr:col>
          <xdr:colOff>295275</xdr:colOff>
          <xdr:row>12</xdr:row>
          <xdr:rowOff>9525</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1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xdr:row>
          <xdr:rowOff>19050</xdr:rowOff>
        </xdr:from>
        <xdr:to>
          <xdr:col>7</xdr:col>
          <xdr:colOff>295275</xdr:colOff>
          <xdr:row>13</xdr:row>
          <xdr:rowOff>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1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xdr:row>
          <xdr:rowOff>19050</xdr:rowOff>
        </xdr:from>
        <xdr:to>
          <xdr:col>7</xdr:col>
          <xdr:colOff>295275</xdr:colOff>
          <xdr:row>14</xdr:row>
          <xdr:rowOff>9525</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xdr:row>
          <xdr:rowOff>19050</xdr:rowOff>
        </xdr:from>
        <xdr:to>
          <xdr:col>8</xdr:col>
          <xdr:colOff>295275</xdr:colOff>
          <xdr:row>8</xdr:row>
          <xdr:rowOff>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1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xdr:row>
          <xdr:rowOff>19050</xdr:rowOff>
        </xdr:from>
        <xdr:to>
          <xdr:col>8</xdr:col>
          <xdr:colOff>295275</xdr:colOff>
          <xdr:row>9</xdr:row>
          <xdr:rowOff>9525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1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xdr:row>
          <xdr:rowOff>19050</xdr:rowOff>
        </xdr:from>
        <xdr:to>
          <xdr:col>8</xdr:col>
          <xdr:colOff>295275</xdr:colOff>
          <xdr:row>10</xdr:row>
          <xdr:rowOff>161925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1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xdr:row>
          <xdr:rowOff>19050</xdr:rowOff>
        </xdr:from>
        <xdr:to>
          <xdr:col>8</xdr:col>
          <xdr:colOff>295275</xdr:colOff>
          <xdr:row>12</xdr:row>
          <xdr:rowOff>9525</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1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xdr:row>
          <xdr:rowOff>19050</xdr:rowOff>
        </xdr:from>
        <xdr:to>
          <xdr:col>8</xdr:col>
          <xdr:colOff>295275</xdr:colOff>
          <xdr:row>13</xdr:row>
          <xdr:rowOff>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1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13</xdr:row>
          <xdr:rowOff>19050</xdr:rowOff>
        </xdr:from>
        <xdr:to>
          <xdr:col>10</xdr:col>
          <xdr:colOff>466725</xdr:colOff>
          <xdr:row>14</xdr:row>
          <xdr:rowOff>9525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1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14</xdr:row>
          <xdr:rowOff>171450</xdr:rowOff>
        </xdr:from>
        <xdr:to>
          <xdr:col>8</xdr:col>
          <xdr:colOff>304800</xdr:colOff>
          <xdr:row>16</xdr:row>
          <xdr:rowOff>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1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xdr:row>
          <xdr:rowOff>152400</xdr:rowOff>
        </xdr:from>
        <xdr:to>
          <xdr:col>15</xdr:col>
          <xdr:colOff>400050</xdr:colOff>
          <xdr:row>9</xdr:row>
          <xdr:rowOff>47625</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1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10</xdr:row>
          <xdr:rowOff>57150</xdr:rowOff>
        </xdr:from>
        <xdr:to>
          <xdr:col>15</xdr:col>
          <xdr:colOff>409575</xdr:colOff>
          <xdr:row>11</xdr:row>
          <xdr:rowOff>133350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1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14</xdr:row>
          <xdr:rowOff>152400</xdr:rowOff>
        </xdr:from>
        <xdr:to>
          <xdr:col>15</xdr:col>
          <xdr:colOff>409575</xdr:colOff>
          <xdr:row>16</xdr:row>
          <xdr:rowOff>47625</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1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20</xdr:row>
          <xdr:rowOff>133350</xdr:rowOff>
        </xdr:from>
        <xdr:to>
          <xdr:col>15</xdr:col>
          <xdr:colOff>419100</xdr:colOff>
          <xdr:row>22</xdr:row>
          <xdr:rowOff>28575</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1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13</xdr:row>
          <xdr:rowOff>152400</xdr:rowOff>
        </xdr:from>
        <xdr:to>
          <xdr:col>2</xdr:col>
          <xdr:colOff>1381125</xdr:colOff>
          <xdr:row>15</xdr:row>
          <xdr:rowOff>19050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1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15</xdr:row>
          <xdr:rowOff>9525</xdr:rowOff>
        </xdr:from>
        <xdr:to>
          <xdr:col>2</xdr:col>
          <xdr:colOff>1362075</xdr:colOff>
          <xdr:row>16</xdr:row>
          <xdr:rowOff>9525</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1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46</xdr:row>
          <xdr:rowOff>9525</xdr:rowOff>
        </xdr:from>
        <xdr:to>
          <xdr:col>8</xdr:col>
          <xdr:colOff>352425</xdr:colOff>
          <xdr:row>47</xdr:row>
          <xdr:rowOff>9525</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1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47</xdr:row>
          <xdr:rowOff>19050</xdr:rowOff>
        </xdr:from>
        <xdr:to>
          <xdr:col>8</xdr:col>
          <xdr:colOff>352425</xdr:colOff>
          <xdr:row>48</xdr:row>
          <xdr:rowOff>9525</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1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48</xdr:row>
          <xdr:rowOff>9525</xdr:rowOff>
        </xdr:from>
        <xdr:to>
          <xdr:col>8</xdr:col>
          <xdr:colOff>361950</xdr:colOff>
          <xdr:row>49</xdr:row>
          <xdr:rowOff>0</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1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49</xdr:row>
          <xdr:rowOff>0</xdr:rowOff>
        </xdr:from>
        <xdr:to>
          <xdr:col>8</xdr:col>
          <xdr:colOff>361950</xdr:colOff>
          <xdr:row>50</xdr:row>
          <xdr:rowOff>0</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1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50</xdr:row>
          <xdr:rowOff>0</xdr:rowOff>
        </xdr:from>
        <xdr:to>
          <xdr:col>8</xdr:col>
          <xdr:colOff>361950</xdr:colOff>
          <xdr:row>51</xdr:row>
          <xdr:rowOff>0</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1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54</xdr:row>
          <xdr:rowOff>19050</xdr:rowOff>
        </xdr:from>
        <xdr:to>
          <xdr:col>7</xdr:col>
          <xdr:colOff>295275</xdr:colOff>
          <xdr:row>55</xdr:row>
          <xdr:rowOff>0</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1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54</xdr:row>
          <xdr:rowOff>19050</xdr:rowOff>
        </xdr:from>
        <xdr:to>
          <xdr:col>8</xdr:col>
          <xdr:colOff>295275</xdr:colOff>
          <xdr:row>55</xdr:row>
          <xdr:rowOff>0</xdr:rowOff>
        </xdr:to>
        <xdr:sp macro="" textlink="">
          <xdr:nvSpPr>
            <xdr:cNvPr id="11378" name="Check Box 114" hidden="1">
              <a:extLst>
                <a:ext uri="{63B3BB69-23CF-44E3-9099-C40C66FF867C}">
                  <a14:compatExt spid="_x0000_s11378"/>
                </a:ext>
                <a:ext uri="{FF2B5EF4-FFF2-40B4-BE49-F238E27FC236}">
                  <a16:creationId xmlns:a16="http://schemas.microsoft.com/office/drawing/2014/main" id="{00000000-0008-0000-0100-00007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55</xdr:row>
          <xdr:rowOff>19050</xdr:rowOff>
        </xdr:from>
        <xdr:to>
          <xdr:col>8</xdr:col>
          <xdr:colOff>295275</xdr:colOff>
          <xdr:row>56</xdr:row>
          <xdr:rowOff>0</xdr:rowOff>
        </xdr:to>
        <xdr:sp macro="" textlink="">
          <xdr:nvSpPr>
            <xdr:cNvPr id="11380" name="Check Box 116" hidden="1">
              <a:extLst>
                <a:ext uri="{63B3BB69-23CF-44E3-9099-C40C66FF867C}">
                  <a14:compatExt spid="_x0000_s11380"/>
                </a:ext>
                <a:ext uri="{FF2B5EF4-FFF2-40B4-BE49-F238E27FC236}">
                  <a16:creationId xmlns:a16="http://schemas.microsoft.com/office/drawing/2014/main" id="{00000000-0008-0000-0100-00007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56</xdr:row>
          <xdr:rowOff>19050</xdr:rowOff>
        </xdr:from>
        <xdr:to>
          <xdr:col>8</xdr:col>
          <xdr:colOff>295275</xdr:colOff>
          <xdr:row>57</xdr:row>
          <xdr:rowOff>9525</xdr:rowOff>
        </xdr:to>
        <xdr:sp macro="" textlink="">
          <xdr:nvSpPr>
            <xdr:cNvPr id="11381" name="Check Box 117" hidden="1">
              <a:extLst>
                <a:ext uri="{63B3BB69-23CF-44E3-9099-C40C66FF867C}">
                  <a14:compatExt spid="_x0000_s11381"/>
                </a:ext>
                <a:ext uri="{FF2B5EF4-FFF2-40B4-BE49-F238E27FC236}">
                  <a16:creationId xmlns:a16="http://schemas.microsoft.com/office/drawing/2014/main" id="{00000000-0008-0000-0100-00007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152400</xdr:rowOff>
        </xdr:from>
        <xdr:to>
          <xdr:col>16</xdr:col>
          <xdr:colOff>428625</xdr:colOff>
          <xdr:row>31</xdr:row>
          <xdr:rowOff>19050</xdr:rowOff>
        </xdr:to>
        <xdr:sp macro="" textlink="">
          <xdr:nvSpPr>
            <xdr:cNvPr id="11382" name="Check Box 118" hidden="1">
              <a:extLst>
                <a:ext uri="{63B3BB69-23CF-44E3-9099-C40C66FF867C}">
                  <a14:compatExt spid="_x0000_s11382"/>
                </a:ext>
                <a:ext uri="{FF2B5EF4-FFF2-40B4-BE49-F238E27FC236}">
                  <a16:creationId xmlns:a16="http://schemas.microsoft.com/office/drawing/2014/main" id="{00000000-0008-0000-0100-00007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152400</xdr:rowOff>
        </xdr:from>
        <xdr:to>
          <xdr:col>16</xdr:col>
          <xdr:colOff>428625</xdr:colOff>
          <xdr:row>32</xdr:row>
          <xdr:rowOff>19050</xdr:rowOff>
        </xdr:to>
        <xdr:sp macro="" textlink="">
          <xdr:nvSpPr>
            <xdr:cNvPr id="11383" name="Check Box 119" hidden="1">
              <a:extLst>
                <a:ext uri="{63B3BB69-23CF-44E3-9099-C40C66FF867C}">
                  <a14:compatExt spid="_x0000_s11383"/>
                </a:ext>
                <a:ext uri="{FF2B5EF4-FFF2-40B4-BE49-F238E27FC236}">
                  <a16:creationId xmlns:a16="http://schemas.microsoft.com/office/drawing/2014/main" id="{00000000-0008-0000-0100-00007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25</xdr:row>
          <xdr:rowOff>152400</xdr:rowOff>
        </xdr:from>
        <xdr:to>
          <xdr:col>18</xdr:col>
          <xdr:colOff>428625</xdr:colOff>
          <xdr:row>27</xdr:row>
          <xdr:rowOff>19050</xdr:rowOff>
        </xdr:to>
        <xdr:sp macro="" textlink="">
          <xdr:nvSpPr>
            <xdr:cNvPr id="11384" name="Check Box 120" hidden="1">
              <a:extLst>
                <a:ext uri="{63B3BB69-23CF-44E3-9099-C40C66FF867C}">
                  <a14:compatExt spid="_x0000_s11384"/>
                </a:ext>
                <a:ext uri="{FF2B5EF4-FFF2-40B4-BE49-F238E27FC236}">
                  <a16:creationId xmlns:a16="http://schemas.microsoft.com/office/drawing/2014/main" id="{00000000-0008-0000-0100-00007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26</xdr:row>
          <xdr:rowOff>152400</xdr:rowOff>
        </xdr:from>
        <xdr:to>
          <xdr:col>17</xdr:col>
          <xdr:colOff>428625</xdr:colOff>
          <xdr:row>28</xdr:row>
          <xdr:rowOff>19050</xdr:rowOff>
        </xdr:to>
        <xdr:sp macro="" textlink="">
          <xdr:nvSpPr>
            <xdr:cNvPr id="11385" name="Check Box 121" hidden="1">
              <a:extLst>
                <a:ext uri="{63B3BB69-23CF-44E3-9099-C40C66FF867C}">
                  <a14:compatExt spid="_x0000_s11385"/>
                </a:ext>
                <a:ext uri="{FF2B5EF4-FFF2-40B4-BE49-F238E27FC236}">
                  <a16:creationId xmlns:a16="http://schemas.microsoft.com/office/drawing/2014/main" id="{00000000-0008-0000-0100-00007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27</xdr:row>
          <xdr:rowOff>152400</xdr:rowOff>
        </xdr:from>
        <xdr:to>
          <xdr:col>17</xdr:col>
          <xdr:colOff>428625</xdr:colOff>
          <xdr:row>29</xdr:row>
          <xdr:rowOff>19050</xdr:rowOff>
        </xdr:to>
        <xdr:sp macro="" textlink="">
          <xdr:nvSpPr>
            <xdr:cNvPr id="11386" name="Check Box 122" hidden="1">
              <a:extLst>
                <a:ext uri="{63B3BB69-23CF-44E3-9099-C40C66FF867C}">
                  <a14:compatExt spid="_x0000_s11386"/>
                </a:ext>
                <a:ext uri="{FF2B5EF4-FFF2-40B4-BE49-F238E27FC236}">
                  <a16:creationId xmlns:a16="http://schemas.microsoft.com/office/drawing/2014/main" id="{00000000-0008-0000-0100-00007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25</xdr:row>
          <xdr:rowOff>152400</xdr:rowOff>
        </xdr:from>
        <xdr:to>
          <xdr:col>21</xdr:col>
          <xdr:colOff>438150</xdr:colOff>
          <xdr:row>27</xdr:row>
          <xdr:rowOff>19050</xdr:rowOff>
        </xdr:to>
        <xdr:sp macro="" textlink="">
          <xdr:nvSpPr>
            <xdr:cNvPr id="11387" name="Check Box 123" hidden="1">
              <a:extLst>
                <a:ext uri="{63B3BB69-23CF-44E3-9099-C40C66FF867C}">
                  <a14:compatExt spid="_x0000_s11387"/>
                </a:ext>
                <a:ext uri="{FF2B5EF4-FFF2-40B4-BE49-F238E27FC236}">
                  <a16:creationId xmlns:a16="http://schemas.microsoft.com/office/drawing/2014/main" id="{00000000-0008-0000-0100-00007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26</xdr:row>
          <xdr:rowOff>152400</xdr:rowOff>
        </xdr:from>
        <xdr:to>
          <xdr:col>19</xdr:col>
          <xdr:colOff>428625</xdr:colOff>
          <xdr:row>28</xdr:row>
          <xdr:rowOff>19050</xdr:rowOff>
        </xdr:to>
        <xdr:sp macro="" textlink="">
          <xdr:nvSpPr>
            <xdr:cNvPr id="11388" name="Check Box 124" hidden="1">
              <a:extLst>
                <a:ext uri="{63B3BB69-23CF-44E3-9099-C40C66FF867C}">
                  <a14:compatExt spid="_x0000_s11388"/>
                </a:ext>
                <a:ext uri="{FF2B5EF4-FFF2-40B4-BE49-F238E27FC236}">
                  <a16:creationId xmlns:a16="http://schemas.microsoft.com/office/drawing/2014/main" id="{00000000-0008-0000-0100-00007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27</xdr:row>
          <xdr:rowOff>152400</xdr:rowOff>
        </xdr:from>
        <xdr:to>
          <xdr:col>19</xdr:col>
          <xdr:colOff>428625</xdr:colOff>
          <xdr:row>29</xdr:row>
          <xdr:rowOff>19050</xdr:rowOff>
        </xdr:to>
        <xdr:sp macro="" textlink="">
          <xdr:nvSpPr>
            <xdr:cNvPr id="11389" name="Check Box 125" hidden="1">
              <a:extLst>
                <a:ext uri="{63B3BB69-23CF-44E3-9099-C40C66FF867C}">
                  <a14:compatExt spid="_x0000_s11389"/>
                </a:ext>
                <a:ext uri="{FF2B5EF4-FFF2-40B4-BE49-F238E27FC236}">
                  <a16:creationId xmlns:a16="http://schemas.microsoft.com/office/drawing/2014/main" id="{00000000-0008-0000-0100-00007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26</xdr:row>
          <xdr:rowOff>152400</xdr:rowOff>
        </xdr:from>
        <xdr:to>
          <xdr:col>21</xdr:col>
          <xdr:colOff>428625</xdr:colOff>
          <xdr:row>28</xdr:row>
          <xdr:rowOff>19050</xdr:rowOff>
        </xdr:to>
        <xdr:sp macro="" textlink="">
          <xdr:nvSpPr>
            <xdr:cNvPr id="11390" name="Check Box 126" hidden="1">
              <a:extLst>
                <a:ext uri="{63B3BB69-23CF-44E3-9099-C40C66FF867C}">
                  <a14:compatExt spid="_x0000_s11390"/>
                </a:ext>
                <a:ext uri="{FF2B5EF4-FFF2-40B4-BE49-F238E27FC236}">
                  <a16:creationId xmlns:a16="http://schemas.microsoft.com/office/drawing/2014/main" id="{00000000-0008-0000-0100-00007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27</xdr:row>
          <xdr:rowOff>152400</xdr:rowOff>
        </xdr:from>
        <xdr:to>
          <xdr:col>21</xdr:col>
          <xdr:colOff>428625</xdr:colOff>
          <xdr:row>29</xdr:row>
          <xdr:rowOff>19050</xdr:rowOff>
        </xdr:to>
        <xdr:sp macro="" textlink="">
          <xdr:nvSpPr>
            <xdr:cNvPr id="11391" name="Check Box 127" hidden="1">
              <a:extLst>
                <a:ext uri="{63B3BB69-23CF-44E3-9099-C40C66FF867C}">
                  <a14:compatExt spid="_x0000_s11391"/>
                </a:ext>
                <a:ext uri="{FF2B5EF4-FFF2-40B4-BE49-F238E27FC236}">
                  <a16:creationId xmlns:a16="http://schemas.microsoft.com/office/drawing/2014/main" id="{00000000-0008-0000-0100-00007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51</xdr:row>
          <xdr:rowOff>0</xdr:rowOff>
        </xdr:from>
        <xdr:to>
          <xdr:col>8</xdr:col>
          <xdr:colOff>361950</xdr:colOff>
          <xdr:row>52</xdr:row>
          <xdr:rowOff>9525</xdr:rowOff>
        </xdr:to>
        <xdr:sp macro="" textlink="">
          <xdr:nvSpPr>
            <xdr:cNvPr id="11392" name="Check Box 128" hidden="1">
              <a:extLst>
                <a:ext uri="{63B3BB69-23CF-44E3-9099-C40C66FF867C}">
                  <a14:compatExt spid="_x0000_s11392"/>
                </a:ext>
                <a:ext uri="{FF2B5EF4-FFF2-40B4-BE49-F238E27FC236}">
                  <a16:creationId xmlns:a16="http://schemas.microsoft.com/office/drawing/2014/main" id="{00000000-0008-0000-0100-00008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1114425</xdr:colOff>
          <xdr:row>22</xdr:row>
          <xdr:rowOff>142875</xdr:rowOff>
        </xdr:from>
        <xdr:to>
          <xdr:col>2</xdr:col>
          <xdr:colOff>1381125</xdr:colOff>
          <xdr:row>24</xdr:row>
          <xdr:rowOff>28575</xdr:rowOff>
        </xdr:to>
        <xdr:sp macro="" textlink="">
          <xdr:nvSpPr>
            <xdr:cNvPr id="11393" name="Check Box 129" hidden="1">
              <a:extLst>
                <a:ext uri="{63B3BB69-23CF-44E3-9099-C40C66FF867C}">
                  <a14:compatExt spid="_x0000_s11393"/>
                </a:ext>
                <a:ext uri="{FF2B5EF4-FFF2-40B4-BE49-F238E27FC236}">
                  <a16:creationId xmlns:a16="http://schemas.microsoft.com/office/drawing/2014/main" id="{00000000-0008-0000-0100-00008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1114425</xdr:colOff>
          <xdr:row>24</xdr:row>
          <xdr:rowOff>133350</xdr:rowOff>
        </xdr:from>
        <xdr:to>
          <xdr:col>2</xdr:col>
          <xdr:colOff>1381125</xdr:colOff>
          <xdr:row>26</xdr:row>
          <xdr:rowOff>28575</xdr:rowOff>
        </xdr:to>
        <xdr:sp macro="" textlink="">
          <xdr:nvSpPr>
            <xdr:cNvPr id="11394" name="Check Box 130" hidden="1">
              <a:extLst>
                <a:ext uri="{63B3BB69-23CF-44E3-9099-C40C66FF867C}">
                  <a14:compatExt spid="_x0000_s11394"/>
                </a:ext>
                <a:ext uri="{FF2B5EF4-FFF2-40B4-BE49-F238E27FC236}">
                  <a16:creationId xmlns:a16="http://schemas.microsoft.com/office/drawing/2014/main" id="{00000000-0008-0000-0100-00008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1104900</xdr:colOff>
          <xdr:row>23</xdr:row>
          <xdr:rowOff>133350</xdr:rowOff>
        </xdr:from>
        <xdr:to>
          <xdr:col>2</xdr:col>
          <xdr:colOff>1371600</xdr:colOff>
          <xdr:row>25</xdr:row>
          <xdr:rowOff>28575</xdr:rowOff>
        </xdr:to>
        <xdr:sp macro="" textlink="">
          <xdr:nvSpPr>
            <xdr:cNvPr id="11395" name="Check Box 131" hidden="1">
              <a:extLst>
                <a:ext uri="{63B3BB69-23CF-44E3-9099-C40C66FF867C}">
                  <a14:compatExt spid="_x0000_s11395"/>
                </a:ext>
                <a:ext uri="{FF2B5EF4-FFF2-40B4-BE49-F238E27FC236}">
                  <a16:creationId xmlns:a16="http://schemas.microsoft.com/office/drawing/2014/main" id="{00000000-0008-0000-0100-00008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1104900</xdr:colOff>
          <xdr:row>25</xdr:row>
          <xdr:rowOff>142875</xdr:rowOff>
        </xdr:from>
        <xdr:to>
          <xdr:col>2</xdr:col>
          <xdr:colOff>1371600</xdr:colOff>
          <xdr:row>27</xdr:row>
          <xdr:rowOff>28575</xdr:rowOff>
        </xdr:to>
        <xdr:sp macro="" textlink="">
          <xdr:nvSpPr>
            <xdr:cNvPr id="11396" name="Check Box 132" hidden="1">
              <a:extLst>
                <a:ext uri="{63B3BB69-23CF-44E3-9099-C40C66FF867C}">
                  <a14:compatExt spid="_x0000_s11396"/>
                </a:ext>
                <a:ext uri="{FF2B5EF4-FFF2-40B4-BE49-F238E27FC236}">
                  <a16:creationId xmlns:a16="http://schemas.microsoft.com/office/drawing/2014/main" id="{00000000-0008-0000-0100-00008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94</xdr:row>
          <xdr:rowOff>123825</xdr:rowOff>
        </xdr:from>
        <xdr:to>
          <xdr:col>3</xdr:col>
          <xdr:colOff>466725</xdr:colOff>
          <xdr:row>96</xdr:row>
          <xdr:rowOff>0</xdr:rowOff>
        </xdr:to>
        <xdr:sp macro="" textlink="">
          <xdr:nvSpPr>
            <xdr:cNvPr id="11405" name="Check Box 141" hidden="1">
              <a:extLst>
                <a:ext uri="{63B3BB69-23CF-44E3-9099-C40C66FF867C}">
                  <a14:compatExt spid="_x0000_s11405"/>
                </a:ext>
                <a:ext uri="{FF2B5EF4-FFF2-40B4-BE49-F238E27FC236}">
                  <a16:creationId xmlns:a16="http://schemas.microsoft.com/office/drawing/2014/main" id="{00000000-0008-0000-0100-00008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94</xdr:row>
          <xdr:rowOff>123825</xdr:rowOff>
        </xdr:from>
        <xdr:to>
          <xdr:col>3</xdr:col>
          <xdr:colOff>466725</xdr:colOff>
          <xdr:row>96</xdr:row>
          <xdr:rowOff>0</xdr:rowOff>
        </xdr:to>
        <xdr:sp macro="" textlink="">
          <xdr:nvSpPr>
            <xdr:cNvPr id="11406" name="Check Box 142" hidden="1">
              <a:extLst>
                <a:ext uri="{63B3BB69-23CF-44E3-9099-C40C66FF867C}">
                  <a14:compatExt spid="_x0000_s11406"/>
                </a:ext>
                <a:ext uri="{FF2B5EF4-FFF2-40B4-BE49-F238E27FC236}">
                  <a16:creationId xmlns:a16="http://schemas.microsoft.com/office/drawing/2014/main" id="{00000000-0008-0000-0100-00008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95</xdr:row>
          <xdr:rowOff>133350</xdr:rowOff>
        </xdr:from>
        <xdr:to>
          <xdr:col>2</xdr:col>
          <xdr:colOff>466725</xdr:colOff>
          <xdr:row>97</xdr:row>
          <xdr:rowOff>19050</xdr:rowOff>
        </xdr:to>
        <xdr:sp macro="" textlink="">
          <xdr:nvSpPr>
            <xdr:cNvPr id="11407" name="Check Box 143" hidden="1">
              <a:extLst>
                <a:ext uri="{63B3BB69-23CF-44E3-9099-C40C66FF867C}">
                  <a14:compatExt spid="_x0000_s11407"/>
                </a:ext>
                <a:ext uri="{FF2B5EF4-FFF2-40B4-BE49-F238E27FC236}">
                  <a16:creationId xmlns:a16="http://schemas.microsoft.com/office/drawing/2014/main" id="{00000000-0008-0000-0100-00008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96</xdr:row>
          <xdr:rowOff>123825</xdr:rowOff>
        </xdr:from>
        <xdr:to>
          <xdr:col>2</xdr:col>
          <xdr:colOff>466725</xdr:colOff>
          <xdr:row>98</xdr:row>
          <xdr:rowOff>0</xdr:rowOff>
        </xdr:to>
        <xdr:sp macro="" textlink="">
          <xdr:nvSpPr>
            <xdr:cNvPr id="11408" name="Check Box 144" hidden="1">
              <a:extLst>
                <a:ext uri="{63B3BB69-23CF-44E3-9099-C40C66FF867C}">
                  <a14:compatExt spid="_x0000_s11408"/>
                </a:ext>
                <a:ext uri="{FF2B5EF4-FFF2-40B4-BE49-F238E27FC236}">
                  <a16:creationId xmlns:a16="http://schemas.microsoft.com/office/drawing/2014/main" id="{00000000-0008-0000-0100-00009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96</xdr:row>
          <xdr:rowOff>133350</xdr:rowOff>
        </xdr:from>
        <xdr:to>
          <xdr:col>2</xdr:col>
          <xdr:colOff>466725</xdr:colOff>
          <xdr:row>98</xdr:row>
          <xdr:rowOff>19050</xdr:rowOff>
        </xdr:to>
        <xdr:sp macro="" textlink="">
          <xdr:nvSpPr>
            <xdr:cNvPr id="11409" name="Check Box 145" hidden="1">
              <a:extLst>
                <a:ext uri="{63B3BB69-23CF-44E3-9099-C40C66FF867C}">
                  <a14:compatExt spid="_x0000_s11409"/>
                </a:ext>
                <a:ext uri="{FF2B5EF4-FFF2-40B4-BE49-F238E27FC236}">
                  <a16:creationId xmlns:a16="http://schemas.microsoft.com/office/drawing/2014/main" id="{00000000-0008-0000-0100-00009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98</xdr:row>
          <xdr:rowOff>123825</xdr:rowOff>
        </xdr:from>
        <xdr:to>
          <xdr:col>2</xdr:col>
          <xdr:colOff>466725</xdr:colOff>
          <xdr:row>100</xdr:row>
          <xdr:rowOff>0</xdr:rowOff>
        </xdr:to>
        <xdr:sp macro="" textlink="">
          <xdr:nvSpPr>
            <xdr:cNvPr id="11410" name="Check Box 146" hidden="1">
              <a:extLst>
                <a:ext uri="{63B3BB69-23CF-44E3-9099-C40C66FF867C}">
                  <a14:compatExt spid="_x0000_s11410"/>
                </a:ext>
                <a:ext uri="{FF2B5EF4-FFF2-40B4-BE49-F238E27FC236}">
                  <a16:creationId xmlns:a16="http://schemas.microsoft.com/office/drawing/2014/main" id="{00000000-0008-0000-0100-00009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98</xdr:row>
          <xdr:rowOff>123825</xdr:rowOff>
        </xdr:from>
        <xdr:to>
          <xdr:col>3</xdr:col>
          <xdr:colOff>466725</xdr:colOff>
          <xdr:row>100</xdr:row>
          <xdr:rowOff>0</xdr:rowOff>
        </xdr:to>
        <xdr:sp macro="" textlink="">
          <xdr:nvSpPr>
            <xdr:cNvPr id="11411" name="Check Box 147" hidden="1">
              <a:extLst>
                <a:ext uri="{63B3BB69-23CF-44E3-9099-C40C66FF867C}">
                  <a14:compatExt spid="_x0000_s11411"/>
                </a:ext>
                <a:ext uri="{FF2B5EF4-FFF2-40B4-BE49-F238E27FC236}">
                  <a16:creationId xmlns:a16="http://schemas.microsoft.com/office/drawing/2014/main" id="{00000000-0008-0000-0100-00009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105</xdr:row>
          <xdr:rowOff>123825</xdr:rowOff>
        </xdr:from>
        <xdr:to>
          <xdr:col>3</xdr:col>
          <xdr:colOff>466725</xdr:colOff>
          <xdr:row>107</xdr:row>
          <xdr:rowOff>19050</xdr:rowOff>
        </xdr:to>
        <xdr:sp macro="" textlink="">
          <xdr:nvSpPr>
            <xdr:cNvPr id="11412" name="Check Box 148" hidden="1">
              <a:extLst>
                <a:ext uri="{63B3BB69-23CF-44E3-9099-C40C66FF867C}">
                  <a14:compatExt spid="_x0000_s11412"/>
                </a:ext>
                <a:ext uri="{FF2B5EF4-FFF2-40B4-BE49-F238E27FC236}">
                  <a16:creationId xmlns:a16="http://schemas.microsoft.com/office/drawing/2014/main" id="{00000000-0008-0000-0100-00009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106</xdr:row>
          <xdr:rowOff>123825</xdr:rowOff>
        </xdr:from>
        <xdr:to>
          <xdr:col>3</xdr:col>
          <xdr:colOff>466725</xdr:colOff>
          <xdr:row>108</xdr:row>
          <xdr:rowOff>19050</xdr:rowOff>
        </xdr:to>
        <xdr:sp macro="" textlink="">
          <xdr:nvSpPr>
            <xdr:cNvPr id="11413" name="Check Box 149" hidden="1">
              <a:extLst>
                <a:ext uri="{63B3BB69-23CF-44E3-9099-C40C66FF867C}">
                  <a14:compatExt spid="_x0000_s11413"/>
                </a:ext>
                <a:ext uri="{FF2B5EF4-FFF2-40B4-BE49-F238E27FC236}">
                  <a16:creationId xmlns:a16="http://schemas.microsoft.com/office/drawing/2014/main" id="{00000000-0008-0000-0100-00009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107</xdr:row>
          <xdr:rowOff>123825</xdr:rowOff>
        </xdr:from>
        <xdr:to>
          <xdr:col>3</xdr:col>
          <xdr:colOff>466725</xdr:colOff>
          <xdr:row>109</xdr:row>
          <xdr:rowOff>19050</xdr:rowOff>
        </xdr:to>
        <xdr:sp macro="" textlink="">
          <xdr:nvSpPr>
            <xdr:cNvPr id="11414" name="Check Box 150" hidden="1">
              <a:extLst>
                <a:ext uri="{63B3BB69-23CF-44E3-9099-C40C66FF867C}">
                  <a14:compatExt spid="_x0000_s11414"/>
                </a:ext>
                <a:ext uri="{FF2B5EF4-FFF2-40B4-BE49-F238E27FC236}">
                  <a16:creationId xmlns:a16="http://schemas.microsoft.com/office/drawing/2014/main" id="{00000000-0008-0000-0100-00009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107</xdr:row>
          <xdr:rowOff>123825</xdr:rowOff>
        </xdr:from>
        <xdr:to>
          <xdr:col>3</xdr:col>
          <xdr:colOff>466725</xdr:colOff>
          <xdr:row>109</xdr:row>
          <xdr:rowOff>19050</xdr:rowOff>
        </xdr:to>
        <xdr:sp macro="" textlink="">
          <xdr:nvSpPr>
            <xdr:cNvPr id="11415" name="Check Box 151" hidden="1">
              <a:extLst>
                <a:ext uri="{63B3BB69-23CF-44E3-9099-C40C66FF867C}">
                  <a14:compatExt spid="_x0000_s11415"/>
                </a:ext>
                <a:ext uri="{FF2B5EF4-FFF2-40B4-BE49-F238E27FC236}">
                  <a16:creationId xmlns:a16="http://schemas.microsoft.com/office/drawing/2014/main" id="{00000000-0008-0000-0100-00009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96</xdr:row>
          <xdr:rowOff>123825</xdr:rowOff>
        </xdr:from>
        <xdr:to>
          <xdr:col>2</xdr:col>
          <xdr:colOff>466725</xdr:colOff>
          <xdr:row>98</xdr:row>
          <xdr:rowOff>0</xdr:rowOff>
        </xdr:to>
        <xdr:sp macro="" textlink="">
          <xdr:nvSpPr>
            <xdr:cNvPr id="11418" name="Check Box 154" hidden="1">
              <a:extLst>
                <a:ext uri="{63B3BB69-23CF-44E3-9099-C40C66FF867C}">
                  <a14:compatExt spid="_x0000_s11418"/>
                </a:ext>
                <a:ext uri="{FF2B5EF4-FFF2-40B4-BE49-F238E27FC236}">
                  <a16:creationId xmlns:a16="http://schemas.microsoft.com/office/drawing/2014/main" id="{00000000-0008-0000-0100-00009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99</xdr:row>
          <xdr:rowOff>123825</xdr:rowOff>
        </xdr:from>
        <xdr:to>
          <xdr:col>2</xdr:col>
          <xdr:colOff>466725</xdr:colOff>
          <xdr:row>101</xdr:row>
          <xdr:rowOff>0</xdr:rowOff>
        </xdr:to>
        <xdr:sp macro="" textlink="">
          <xdr:nvSpPr>
            <xdr:cNvPr id="11420" name="Check Box 156" hidden="1">
              <a:extLst>
                <a:ext uri="{63B3BB69-23CF-44E3-9099-C40C66FF867C}">
                  <a14:compatExt spid="_x0000_s11420"/>
                </a:ext>
                <a:ext uri="{FF2B5EF4-FFF2-40B4-BE49-F238E27FC236}">
                  <a16:creationId xmlns:a16="http://schemas.microsoft.com/office/drawing/2014/main" id="{00000000-0008-0000-0100-00009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100</xdr:row>
          <xdr:rowOff>123825</xdr:rowOff>
        </xdr:from>
        <xdr:to>
          <xdr:col>2</xdr:col>
          <xdr:colOff>466725</xdr:colOff>
          <xdr:row>102</xdr:row>
          <xdr:rowOff>19050</xdr:rowOff>
        </xdr:to>
        <xdr:sp macro="" textlink="">
          <xdr:nvSpPr>
            <xdr:cNvPr id="11421" name="Check Box 157" hidden="1">
              <a:extLst>
                <a:ext uri="{63B3BB69-23CF-44E3-9099-C40C66FF867C}">
                  <a14:compatExt spid="_x0000_s11421"/>
                </a:ext>
                <a:ext uri="{FF2B5EF4-FFF2-40B4-BE49-F238E27FC236}">
                  <a16:creationId xmlns:a16="http://schemas.microsoft.com/office/drawing/2014/main" id="{00000000-0008-0000-0100-00009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101</xdr:row>
          <xdr:rowOff>123825</xdr:rowOff>
        </xdr:from>
        <xdr:to>
          <xdr:col>2</xdr:col>
          <xdr:colOff>466725</xdr:colOff>
          <xdr:row>103</xdr:row>
          <xdr:rowOff>19050</xdr:rowOff>
        </xdr:to>
        <xdr:sp macro="" textlink="">
          <xdr:nvSpPr>
            <xdr:cNvPr id="11425" name="Check Box 161" hidden="1">
              <a:extLst>
                <a:ext uri="{63B3BB69-23CF-44E3-9099-C40C66FF867C}">
                  <a14:compatExt spid="_x0000_s11425"/>
                </a:ext>
                <a:ext uri="{FF2B5EF4-FFF2-40B4-BE49-F238E27FC236}">
                  <a16:creationId xmlns:a16="http://schemas.microsoft.com/office/drawing/2014/main" id="{00000000-0008-0000-0100-0000A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101</xdr:row>
          <xdr:rowOff>123825</xdr:rowOff>
        </xdr:from>
        <xdr:to>
          <xdr:col>2</xdr:col>
          <xdr:colOff>466725</xdr:colOff>
          <xdr:row>103</xdr:row>
          <xdr:rowOff>19050</xdr:rowOff>
        </xdr:to>
        <xdr:sp macro="" textlink="">
          <xdr:nvSpPr>
            <xdr:cNvPr id="11427" name="Check Box 163" hidden="1">
              <a:extLst>
                <a:ext uri="{63B3BB69-23CF-44E3-9099-C40C66FF867C}">
                  <a14:compatExt spid="_x0000_s11427"/>
                </a:ext>
                <a:ext uri="{FF2B5EF4-FFF2-40B4-BE49-F238E27FC236}">
                  <a16:creationId xmlns:a16="http://schemas.microsoft.com/office/drawing/2014/main" id="{00000000-0008-0000-0100-0000A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0</xdr:row>
          <xdr:rowOff>152400</xdr:rowOff>
        </xdr:from>
        <xdr:to>
          <xdr:col>8</xdr:col>
          <xdr:colOff>114300</xdr:colOff>
          <xdr:row>2</xdr:row>
          <xdr:rowOff>19050</xdr:rowOff>
        </xdr:to>
        <xdr:sp macro="" textlink="">
          <xdr:nvSpPr>
            <xdr:cNvPr id="11428" name="Check Box 164" hidden="1">
              <a:extLst>
                <a:ext uri="{63B3BB69-23CF-44E3-9099-C40C66FF867C}">
                  <a14:compatExt spid="_x0000_s11428"/>
                </a:ext>
                <a:ext uri="{FF2B5EF4-FFF2-40B4-BE49-F238E27FC236}">
                  <a16:creationId xmlns:a16="http://schemas.microsoft.com/office/drawing/2014/main" id="{00000000-0008-0000-0100-0000A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xdr:row>
          <xdr:rowOff>19050</xdr:rowOff>
        </xdr:from>
        <xdr:to>
          <xdr:col>7</xdr:col>
          <xdr:colOff>295275</xdr:colOff>
          <xdr:row>15</xdr:row>
          <xdr:rowOff>0</xdr:rowOff>
        </xdr:to>
        <xdr:sp macro="" textlink="">
          <xdr:nvSpPr>
            <xdr:cNvPr id="11429" name="Check Box 165" hidden="1">
              <a:extLst>
                <a:ext uri="{63B3BB69-23CF-44E3-9099-C40C66FF867C}">
                  <a14:compatExt spid="_x0000_s11429"/>
                </a:ext>
                <a:ext uri="{FF2B5EF4-FFF2-40B4-BE49-F238E27FC236}">
                  <a16:creationId xmlns:a16="http://schemas.microsoft.com/office/drawing/2014/main" id="{00000000-0008-0000-0100-0000A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14</xdr:row>
          <xdr:rowOff>19050</xdr:rowOff>
        </xdr:from>
        <xdr:to>
          <xdr:col>10</xdr:col>
          <xdr:colOff>466725</xdr:colOff>
          <xdr:row>15</xdr:row>
          <xdr:rowOff>0</xdr:rowOff>
        </xdr:to>
        <xdr:sp macro="" textlink="">
          <xdr:nvSpPr>
            <xdr:cNvPr id="11430" name="Check Box 166" hidden="1">
              <a:extLst>
                <a:ext uri="{63B3BB69-23CF-44E3-9099-C40C66FF867C}">
                  <a14:compatExt spid="_x0000_s11430"/>
                </a:ext>
                <a:ext uri="{FF2B5EF4-FFF2-40B4-BE49-F238E27FC236}">
                  <a16:creationId xmlns:a16="http://schemas.microsoft.com/office/drawing/2014/main" id="{00000000-0008-0000-0100-0000A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22</xdr:row>
          <xdr:rowOff>19050</xdr:rowOff>
        </xdr:from>
        <xdr:to>
          <xdr:col>7</xdr:col>
          <xdr:colOff>295275</xdr:colOff>
          <xdr:row>23</xdr:row>
          <xdr:rowOff>0</xdr:rowOff>
        </xdr:to>
        <xdr:sp macro="" textlink="">
          <xdr:nvSpPr>
            <xdr:cNvPr id="11436" name="Check Box 172" hidden="1">
              <a:extLst>
                <a:ext uri="{63B3BB69-23CF-44E3-9099-C40C66FF867C}">
                  <a14:compatExt spid="_x0000_s11436"/>
                </a:ext>
                <a:ext uri="{FF2B5EF4-FFF2-40B4-BE49-F238E27FC236}">
                  <a16:creationId xmlns:a16="http://schemas.microsoft.com/office/drawing/2014/main" id="{00000000-0008-0000-0100-0000A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24</xdr:row>
          <xdr:rowOff>19050</xdr:rowOff>
        </xdr:from>
        <xdr:to>
          <xdr:col>7</xdr:col>
          <xdr:colOff>295275</xdr:colOff>
          <xdr:row>25</xdr:row>
          <xdr:rowOff>9525</xdr:rowOff>
        </xdr:to>
        <xdr:sp macro="" textlink="">
          <xdr:nvSpPr>
            <xdr:cNvPr id="11437" name="Check Box 173" hidden="1">
              <a:extLst>
                <a:ext uri="{63B3BB69-23CF-44E3-9099-C40C66FF867C}">
                  <a14:compatExt spid="_x0000_s11437"/>
                </a:ext>
                <a:ext uri="{FF2B5EF4-FFF2-40B4-BE49-F238E27FC236}">
                  <a16:creationId xmlns:a16="http://schemas.microsoft.com/office/drawing/2014/main" id="{00000000-0008-0000-0100-0000A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22</xdr:row>
          <xdr:rowOff>9525</xdr:rowOff>
        </xdr:from>
        <xdr:to>
          <xdr:col>10</xdr:col>
          <xdr:colOff>466725</xdr:colOff>
          <xdr:row>22</xdr:row>
          <xdr:rowOff>161925</xdr:rowOff>
        </xdr:to>
        <xdr:sp macro="" textlink="">
          <xdr:nvSpPr>
            <xdr:cNvPr id="11438" name="Check Box 174" hidden="1">
              <a:extLst>
                <a:ext uri="{63B3BB69-23CF-44E3-9099-C40C66FF867C}">
                  <a14:compatExt spid="_x0000_s11438"/>
                </a:ext>
                <a:ext uri="{FF2B5EF4-FFF2-40B4-BE49-F238E27FC236}">
                  <a16:creationId xmlns:a16="http://schemas.microsoft.com/office/drawing/2014/main" id="{00000000-0008-0000-0100-0000A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23</xdr:row>
          <xdr:rowOff>19050</xdr:rowOff>
        </xdr:from>
        <xdr:to>
          <xdr:col>7</xdr:col>
          <xdr:colOff>295275</xdr:colOff>
          <xdr:row>24</xdr:row>
          <xdr:rowOff>9525</xdr:rowOff>
        </xdr:to>
        <xdr:sp macro="" textlink="">
          <xdr:nvSpPr>
            <xdr:cNvPr id="11439" name="Check Box 175" hidden="1">
              <a:extLst>
                <a:ext uri="{63B3BB69-23CF-44E3-9099-C40C66FF867C}">
                  <a14:compatExt spid="_x0000_s11439"/>
                </a:ext>
                <a:ext uri="{FF2B5EF4-FFF2-40B4-BE49-F238E27FC236}">
                  <a16:creationId xmlns:a16="http://schemas.microsoft.com/office/drawing/2014/main" id="{00000000-0008-0000-0100-0000A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23</xdr:row>
          <xdr:rowOff>19050</xdr:rowOff>
        </xdr:from>
        <xdr:to>
          <xdr:col>10</xdr:col>
          <xdr:colOff>466725</xdr:colOff>
          <xdr:row>24</xdr:row>
          <xdr:rowOff>9525</xdr:rowOff>
        </xdr:to>
        <xdr:sp macro="" textlink="">
          <xdr:nvSpPr>
            <xdr:cNvPr id="11440" name="Check Box 176" hidden="1">
              <a:extLst>
                <a:ext uri="{63B3BB69-23CF-44E3-9099-C40C66FF867C}">
                  <a14:compatExt spid="_x0000_s11440"/>
                </a:ext>
                <a:ext uri="{FF2B5EF4-FFF2-40B4-BE49-F238E27FC236}">
                  <a16:creationId xmlns:a16="http://schemas.microsoft.com/office/drawing/2014/main" id="{00000000-0008-0000-0100-0000B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29</xdr:row>
          <xdr:rowOff>19050</xdr:rowOff>
        </xdr:from>
        <xdr:to>
          <xdr:col>7</xdr:col>
          <xdr:colOff>295275</xdr:colOff>
          <xdr:row>30</xdr:row>
          <xdr:rowOff>9525</xdr:rowOff>
        </xdr:to>
        <xdr:sp macro="" textlink="">
          <xdr:nvSpPr>
            <xdr:cNvPr id="11442" name="Check Box 178" hidden="1">
              <a:extLst>
                <a:ext uri="{63B3BB69-23CF-44E3-9099-C40C66FF867C}">
                  <a14:compatExt spid="_x0000_s11442"/>
                </a:ext>
                <a:ext uri="{FF2B5EF4-FFF2-40B4-BE49-F238E27FC236}">
                  <a16:creationId xmlns:a16="http://schemas.microsoft.com/office/drawing/2014/main" id="{00000000-0008-0000-0100-0000B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31</xdr:row>
          <xdr:rowOff>19050</xdr:rowOff>
        </xdr:from>
        <xdr:to>
          <xdr:col>7</xdr:col>
          <xdr:colOff>295275</xdr:colOff>
          <xdr:row>32</xdr:row>
          <xdr:rowOff>0</xdr:rowOff>
        </xdr:to>
        <xdr:sp macro="" textlink="">
          <xdr:nvSpPr>
            <xdr:cNvPr id="11443" name="Check Box 179" hidden="1">
              <a:extLst>
                <a:ext uri="{63B3BB69-23CF-44E3-9099-C40C66FF867C}">
                  <a14:compatExt spid="_x0000_s11443"/>
                </a:ext>
                <a:ext uri="{FF2B5EF4-FFF2-40B4-BE49-F238E27FC236}">
                  <a16:creationId xmlns:a16="http://schemas.microsoft.com/office/drawing/2014/main" id="{00000000-0008-0000-0100-0000B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29</xdr:row>
          <xdr:rowOff>9525</xdr:rowOff>
        </xdr:from>
        <xdr:to>
          <xdr:col>10</xdr:col>
          <xdr:colOff>466725</xdr:colOff>
          <xdr:row>30</xdr:row>
          <xdr:rowOff>0</xdr:rowOff>
        </xdr:to>
        <xdr:sp macro="" textlink="">
          <xdr:nvSpPr>
            <xdr:cNvPr id="11444" name="Check Box 180" hidden="1">
              <a:extLst>
                <a:ext uri="{63B3BB69-23CF-44E3-9099-C40C66FF867C}">
                  <a14:compatExt spid="_x0000_s11444"/>
                </a:ext>
                <a:ext uri="{FF2B5EF4-FFF2-40B4-BE49-F238E27FC236}">
                  <a16:creationId xmlns:a16="http://schemas.microsoft.com/office/drawing/2014/main" id="{00000000-0008-0000-0100-0000B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30</xdr:row>
          <xdr:rowOff>19050</xdr:rowOff>
        </xdr:from>
        <xdr:to>
          <xdr:col>7</xdr:col>
          <xdr:colOff>295275</xdr:colOff>
          <xdr:row>31</xdr:row>
          <xdr:rowOff>0</xdr:rowOff>
        </xdr:to>
        <xdr:sp macro="" textlink="">
          <xdr:nvSpPr>
            <xdr:cNvPr id="11445" name="Check Box 181" hidden="1">
              <a:extLst>
                <a:ext uri="{63B3BB69-23CF-44E3-9099-C40C66FF867C}">
                  <a14:compatExt spid="_x0000_s11445"/>
                </a:ext>
                <a:ext uri="{FF2B5EF4-FFF2-40B4-BE49-F238E27FC236}">
                  <a16:creationId xmlns:a16="http://schemas.microsoft.com/office/drawing/2014/main" id="{00000000-0008-0000-0100-0000B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30</xdr:row>
          <xdr:rowOff>19050</xdr:rowOff>
        </xdr:from>
        <xdr:to>
          <xdr:col>10</xdr:col>
          <xdr:colOff>466725</xdr:colOff>
          <xdr:row>31</xdr:row>
          <xdr:rowOff>0</xdr:rowOff>
        </xdr:to>
        <xdr:sp macro="" textlink="">
          <xdr:nvSpPr>
            <xdr:cNvPr id="11446" name="Check Box 182" hidden="1">
              <a:extLst>
                <a:ext uri="{63B3BB69-23CF-44E3-9099-C40C66FF867C}">
                  <a14:compatExt spid="_x0000_s11446"/>
                </a:ext>
                <a:ext uri="{FF2B5EF4-FFF2-40B4-BE49-F238E27FC236}">
                  <a16:creationId xmlns:a16="http://schemas.microsoft.com/office/drawing/2014/main" id="{00000000-0008-0000-0100-0000B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33</xdr:row>
          <xdr:rowOff>19050</xdr:rowOff>
        </xdr:from>
        <xdr:to>
          <xdr:col>7</xdr:col>
          <xdr:colOff>295275</xdr:colOff>
          <xdr:row>34</xdr:row>
          <xdr:rowOff>9525</xdr:rowOff>
        </xdr:to>
        <xdr:sp macro="" textlink="">
          <xdr:nvSpPr>
            <xdr:cNvPr id="11447" name="Check Box 183" hidden="1">
              <a:extLst>
                <a:ext uri="{63B3BB69-23CF-44E3-9099-C40C66FF867C}">
                  <a14:compatExt spid="_x0000_s11447"/>
                </a:ext>
                <a:ext uri="{FF2B5EF4-FFF2-40B4-BE49-F238E27FC236}">
                  <a16:creationId xmlns:a16="http://schemas.microsoft.com/office/drawing/2014/main" id="{00000000-0008-0000-0100-0000B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34</xdr:row>
          <xdr:rowOff>19050</xdr:rowOff>
        </xdr:from>
        <xdr:to>
          <xdr:col>7</xdr:col>
          <xdr:colOff>295275</xdr:colOff>
          <xdr:row>35</xdr:row>
          <xdr:rowOff>9525</xdr:rowOff>
        </xdr:to>
        <xdr:sp macro="" textlink="">
          <xdr:nvSpPr>
            <xdr:cNvPr id="11448" name="Check Box 184" hidden="1">
              <a:extLst>
                <a:ext uri="{63B3BB69-23CF-44E3-9099-C40C66FF867C}">
                  <a14:compatExt spid="_x0000_s11448"/>
                </a:ext>
                <a:ext uri="{FF2B5EF4-FFF2-40B4-BE49-F238E27FC236}">
                  <a16:creationId xmlns:a16="http://schemas.microsoft.com/office/drawing/2014/main" id="{00000000-0008-0000-0100-0000B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35</xdr:row>
          <xdr:rowOff>19050</xdr:rowOff>
        </xdr:from>
        <xdr:to>
          <xdr:col>7</xdr:col>
          <xdr:colOff>295275</xdr:colOff>
          <xdr:row>36</xdr:row>
          <xdr:rowOff>0</xdr:rowOff>
        </xdr:to>
        <xdr:sp macro="" textlink="">
          <xdr:nvSpPr>
            <xdr:cNvPr id="11449" name="Check Box 185" hidden="1">
              <a:extLst>
                <a:ext uri="{63B3BB69-23CF-44E3-9099-C40C66FF867C}">
                  <a14:compatExt spid="_x0000_s11449"/>
                </a:ext>
                <a:ext uri="{FF2B5EF4-FFF2-40B4-BE49-F238E27FC236}">
                  <a16:creationId xmlns:a16="http://schemas.microsoft.com/office/drawing/2014/main" id="{00000000-0008-0000-0100-0000B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36</xdr:row>
          <xdr:rowOff>19050</xdr:rowOff>
        </xdr:from>
        <xdr:to>
          <xdr:col>7</xdr:col>
          <xdr:colOff>295275</xdr:colOff>
          <xdr:row>37</xdr:row>
          <xdr:rowOff>9525</xdr:rowOff>
        </xdr:to>
        <xdr:sp macro="" textlink="">
          <xdr:nvSpPr>
            <xdr:cNvPr id="11450" name="Check Box 186" hidden="1">
              <a:extLst>
                <a:ext uri="{63B3BB69-23CF-44E3-9099-C40C66FF867C}">
                  <a14:compatExt spid="_x0000_s11450"/>
                </a:ext>
                <a:ext uri="{FF2B5EF4-FFF2-40B4-BE49-F238E27FC236}">
                  <a16:creationId xmlns:a16="http://schemas.microsoft.com/office/drawing/2014/main" id="{00000000-0008-0000-0100-0000B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37</xdr:row>
          <xdr:rowOff>19050</xdr:rowOff>
        </xdr:from>
        <xdr:to>
          <xdr:col>7</xdr:col>
          <xdr:colOff>295275</xdr:colOff>
          <xdr:row>38</xdr:row>
          <xdr:rowOff>19050</xdr:rowOff>
        </xdr:to>
        <xdr:sp macro="" textlink="">
          <xdr:nvSpPr>
            <xdr:cNvPr id="11451" name="Check Box 187" hidden="1">
              <a:extLst>
                <a:ext uri="{63B3BB69-23CF-44E3-9099-C40C66FF867C}">
                  <a14:compatExt spid="_x0000_s11451"/>
                </a:ext>
                <a:ext uri="{FF2B5EF4-FFF2-40B4-BE49-F238E27FC236}">
                  <a16:creationId xmlns:a16="http://schemas.microsoft.com/office/drawing/2014/main" id="{00000000-0008-0000-0100-0000B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38</xdr:row>
          <xdr:rowOff>19050</xdr:rowOff>
        </xdr:from>
        <xdr:to>
          <xdr:col>7</xdr:col>
          <xdr:colOff>295275</xdr:colOff>
          <xdr:row>39</xdr:row>
          <xdr:rowOff>19050</xdr:rowOff>
        </xdr:to>
        <xdr:sp macro="" textlink="">
          <xdr:nvSpPr>
            <xdr:cNvPr id="11452" name="Check Box 188" hidden="1">
              <a:extLst>
                <a:ext uri="{63B3BB69-23CF-44E3-9099-C40C66FF867C}">
                  <a14:compatExt spid="_x0000_s11452"/>
                </a:ext>
                <a:ext uri="{FF2B5EF4-FFF2-40B4-BE49-F238E27FC236}">
                  <a16:creationId xmlns:a16="http://schemas.microsoft.com/office/drawing/2014/main" id="{00000000-0008-0000-0100-0000B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16</xdr:row>
          <xdr:rowOff>9525</xdr:rowOff>
        </xdr:from>
        <xdr:to>
          <xdr:col>8</xdr:col>
          <xdr:colOff>304800</xdr:colOff>
          <xdr:row>17</xdr:row>
          <xdr:rowOff>0</xdr:rowOff>
        </xdr:to>
        <xdr:sp macro="" textlink="">
          <xdr:nvSpPr>
            <xdr:cNvPr id="11458" name="Check Box 194" hidden="1">
              <a:extLst>
                <a:ext uri="{63B3BB69-23CF-44E3-9099-C40C66FF867C}">
                  <a14:compatExt spid="_x0000_s11458"/>
                </a:ext>
                <a:ext uri="{FF2B5EF4-FFF2-40B4-BE49-F238E27FC236}">
                  <a16:creationId xmlns:a16="http://schemas.microsoft.com/office/drawing/2014/main" id="{00000000-0008-0000-0100-0000C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xdr:row>
          <xdr:rowOff>19050</xdr:rowOff>
        </xdr:from>
        <xdr:to>
          <xdr:col>7</xdr:col>
          <xdr:colOff>295275</xdr:colOff>
          <xdr:row>17</xdr:row>
          <xdr:rowOff>9525</xdr:rowOff>
        </xdr:to>
        <xdr:sp macro="" textlink="">
          <xdr:nvSpPr>
            <xdr:cNvPr id="11461" name="Check Box 197" hidden="1">
              <a:extLst>
                <a:ext uri="{63B3BB69-23CF-44E3-9099-C40C66FF867C}">
                  <a14:compatExt spid="_x0000_s11461"/>
                </a:ext>
                <a:ext uri="{FF2B5EF4-FFF2-40B4-BE49-F238E27FC236}">
                  <a16:creationId xmlns:a16="http://schemas.microsoft.com/office/drawing/2014/main" id="{00000000-0008-0000-0100-0000C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20</xdr:row>
          <xdr:rowOff>9525</xdr:rowOff>
        </xdr:from>
        <xdr:to>
          <xdr:col>10</xdr:col>
          <xdr:colOff>466725</xdr:colOff>
          <xdr:row>20</xdr:row>
          <xdr:rowOff>161925</xdr:rowOff>
        </xdr:to>
        <xdr:sp macro="" textlink="">
          <xdr:nvSpPr>
            <xdr:cNvPr id="11467" name="Check Box 203" hidden="1">
              <a:extLst>
                <a:ext uri="{63B3BB69-23CF-44E3-9099-C40C66FF867C}">
                  <a14:compatExt spid="_x0000_s11467"/>
                </a:ext>
                <a:ext uri="{FF2B5EF4-FFF2-40B4-BE49-F238E27FC236}">
                  <a16:creationId xmlns:a16="http://schemas.microsoft.com/office/drawing/2014/main" id="{00000000-0008-0000-0100-0000C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xdr:row>
          <xdr:rowOff>9525</xdr:rowOff>
        </xdr:from>
        <xdr:to>
          <xdr:col>11</xdr:col>
          <xdr:colOff>361950</xdr:colOff>
          <xdr:row>20</xdr:row>
          <xdr:rowOff>161925</xdr:rowOff>
        </xdr:to>
        <xdr:sp macro="" textlink="">
          <xdr:nvSpPr>
            <xdr:cNvPr id="11468" name="Check Box 204" hidden="1">
              <a:extLst>
                <a:ext uri="{63B3BB69-23CF-44E3-9099-C40C66FF867C}">
                  <a14:compatExt spid="_x0000_s11468"/>
                </a:ext>
                <a:ext uri="{FF2B5EF4-FFF2-40B4-BE49-F238E27FC236}">
                  <a16:creationId xmlns:a16="http://schemas.microsoft.com/office/drawing/2014/main" id="{00000000-0008-0000-0100-0000C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43</xdr:row>
          <xdr:rowOff>9525</xdr:rowOff>
        </xdr:from>
        <xdr:to>
          <xdr:col>11</xdr:col>
          <xdr:colOff>371475</xdr:colOff>
          <xdr:row>43</xdr:row>
          <xdr:rowOff>161925</xdr:rowOff>
        </xdr:to>
        <xdr:sp macro="" textlink="">
          <xdr:nvSpPr>
            <xdr:cNvPr id="11469" name="Check Box 205" hidden="1">
              <a:extLst>
                <a:ext uri="{63B3BB69-23CF-44E3-9099-C40C66FF867C}">
                  <a14:compatExt spid="_x0000_s11469"/>
                </a:ext>
                <a:ext uri="{FF2B5EF4-FFF2-40B4-BE49-F238E27FC236}">
                  <a16:creationId xmlns:a16="http://schemas.microsoft.com/office/drawing/2014/main" id="{00000000-0008-0000-0100-0000C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43</xdr:row>
          <xdr:rowOff>9525</xdr:rowOff>
        </xdr:from>
        <xdr:to>
          <xdr:col>7</xdr:col>
          <xdr:colOff>314325</xdr:colOff>
          <xdr:row>43</xdr:row>
          <xdr:rowOff>161925</xdr:rowOff>
        </xdr:to>
        <xdr:sp macro="" textlink="">
          <xdr:nvSpPr>
            <xdr:cNvPr id="11470" name="Check Box 206" hidden="1">
              <a:extLst>
                <a:ext uri="{63B3BB69-23CF-44E3-9099-C40C66FF867C}">
                  <a14:compatExt spid="_x0000_s11470"/>
                </a:ext>
                <a:ext uri="{FF2B5EF4-FFF2-40B4-BE49-F238E27FC236}">
                  <a16:creationId xmlns:a16="http://schemas.microsoft.com/office/drawing/2014/main" id="{00000000-0008-0000-0100-0000C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39</xdr:row>
          <xdr:rowOff>9525</xdr:rowOff>
        </xdr:from>
        <xdr:to>
          <xdr:col>7</xdr:col>
          <xdr:colOff>314325</xdr:colOff>
          <xdr:row>40</xdr:row>
          <xdr:rowOff>0</xdr:rowOff>
        </xdr:to>
        <xdr:sp macro="" textlink="">
          <xdr:nvSpPr>
            <xdr:cNvPr id="11472" name="Check Box 208" hidden="1">
              <a:extLst>
                <a:ext uri="{63B3BB69-23CF-44E3-9099-C40C66FF867C}">
                  <a14:compatExt spid="_x0000_s11472"/>
                </a:ext>
                <a:ext uri="{FF2B5EF4-FFF2-40B4-BE49-F238E27FC236}">
                  <a16:creationId xmlns:a16="http://schemas.microsoft.com/office/drawing/2014/main" id="{00000000-0008-0000-0100-0000D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37</xdr:row>
          <xdr:rowOff>9525</xdr:rowOff>
        </xdr:from>
        <xdr:to>
          <xdr:col>11</xdr:col>
          <xdr:colOff>381000</xdr:colOff>
          <xdr:row>38</xdr:row>
          <xdr:rowOff>9525</xdr:rowOff>
        </xdr:to>
        <xdr:sp macro="" textlink="">
          <xdr:nvSpPr>
            <xdr:cNvPr id="11473" name="Check Box 209" hidden="1">
              <a:extLst>
                <a:ext uri="{63B3BB69-23CF-44E3-9099-C40C66FF867C}">
                  <a14:compatExt spid="_x0000_s11473"/>
                </a:ext>
                <a:ext uri="{FF2B5EF4-FFF2-40B4-BE49-F238E27FC236}">
                  <a16:creationId xmlns:a16="http://schemas.microsoft.com/office/drawing/2014/main" id="{00000000-0008-0000-0100-0000D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38</xdr:row>
          <xdr:rowOff>9525</xdr:rowOff>
        </xdr:from>
        <xdr:to>
          <xdr:col>11</xdr:col>
          <xdr:colOff>381000</xdr:colOff>
          <xdr:row>39</xdr:row>
          <xdr:rowOff>0</xdr:rowOff>
        </xdr:to>
        <xdr:sp macro="" textlink="">
          <xdr:nvSpPr>
            <xdr:cNvPr id="11474" name="Check Box 210" hidden="1">
              <a:extLst>
                <a:ext uri="{63B3BB69-23CF-44E3-9099-C40C66FF867C}">
                  <a14:compatExt spid="_x0000_s11474"/>
                </a:ext>
                <a:ext uri="{FF2B5EF4-FFF2-40B4-BE49-F238E27FC236}">
                  <a16:creationId xmlns:a16="http://schemas.microsoft.com/office/drawing/2014/main" id="{00000000-0008-0000-0100-0000D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26</xdr:row>
          <xdr:rowOff>171450</xdr:rowOff>
        </xdr:from>
        <xdr:to>
          <xdr:col>10</xdr:col>
          <xdr:colOff>466725</xdr:colOff>
          <xdr:row>27</xdr:row>
          <xdr:rowOff>152400</xdr:rowOff>
        </xdr:to>
        <xdr:sp macro="" textlink="">
          <xdr:nvSpPr>
            <xdr:cNvPr id="11475" name="Check Box 211" hidden="1">
              <a:extLst>
                <a:ext uri="{63B3BB69-23CF-44E3-9099-C40C66FF867C}">
                  <a14:compatExt spid="_x0000_s11475"/>
                </a:ext>
                <a:ext uri="{FF2B5EF4-FFF2-40B4-BE49-F238E27FC236}">
                  <a16:creationId xmlns:a16="http://schemas.microsoft.com/office/drawing/2014/main" id="{00000000-0008-0000-0100-0000D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26</xdr:row>
          <xdr:rowOff>9525</xdr:rowOff>
        </xdr:from>
        <xdr:to>
          <xdr:col>11</xdr:col>
          <xdr:colOff>371475</xdr:colOff>
          <xdr:row>27</xdr:row>
          <xdr:rowOff>0</xdr:rowOff>
        </xdr:to>
        <xdr:sp macro="" textlink="">
          <xdr:nvSpPr>
            <xdr:cNvPr id="11476" name="Check Box 212" hidden="1">
              <a:extLst>
                <a:ext uri="{63B3BB69-23CF-44E3-9099-C40C66FF867C}">
                  <a14:compatExt spid="_x0000_s11476"/>
                </a:ext>
                <a:ext uri="{FF2B5EF4-FFF2-40B4-BE49-F238E27FC236}">
                  <a16:creationId xmlns:a16="http://schemas.microsoft.com/office/drawing/2014/main" id="{00000000-0008-0000-0100-0000D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25</xdr:row>
          <xdr:rowOff>152400</xdr:rowOff>
        </xdr:from>
        <xdr:to>
          <xdr:col>10</xdr:col>
          <xdr:colOff>466725</xdr:colOff>
          <xdr:row>26</xdr:row>
          <xdr:rowOff>152400</xdr:rowOff>
        </xdr:to>
        <xdr:sp macro="" textlink="">
          <xdr:nvSpPr>
            <xdr:cNvPr id="11477" name="Check Box 213" hidden="1">
              <a:extLst>
                <a:ext uri="{63B3BB69-23CF-44E3-9099-C40C66FF867C}">
                  <a14:compatExt spid="_x0000_s11477"/>
                </a:ext>
                <a:ext uri="{FF2B5EF4-FFF2-40B4-BE49-F238E27FC236}">
                  <a16:creationId xmlns:a16="http://schemas.microsoft.com/office/drawing/2014/main" id="{00000000-0008-0000-0100-0000D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25</xdr:row>
          <xdr:rowOff>9525</xdr:rowOff>
        </xdr:from>
        <xdr:to>
          <xdr:col>7</xdr:col>
          <xdr:colOff>295275</xdr:colOff>
          <xdr:row>26</xdr:row>
          <xdr:rowOff>0</xdr:rowOff>
        </xdr:to>
        <xdr:sp macro="" textlink="">
          <xdr:nvSpPr>
            <xdr:cNvPr id="11478" name="Check Box 214" hidden="1">
              <a:extLst>
                <a:ext uri="{63B3BB69-23CF-44E3-9099-C40C66FF867C}">
                  <a14:compatExt spid="_x0000_s11478"/>
                </a:ext>
                <a:ext uri="{FF2B5EF4-FFF2-40B4-BE49-F238E27FC236}">
                  <a16:creationId xmlns:a16="http://schemas.microsoft.com/office/drawing/2014/main" id="{00000000-0008-0000-0100-0000D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25</xdr:row>
          <xdr:rowOff>9525</xdr:rowOff>
        </xdr:from>
        <xdr:to>
          <xdr:col>8</xdr:col>
          <xdr:colOff>314325</xdr:colOff>
          <xdr:row>26</xdr:row>
          <xdr:rowOff>0</xdr:rowOff>
        </xdr:to>
        <xdr:sp macro="" textlink="">
          <xdr:nvSpPr>
            <xdr:cNvPr id="11480" name="Check Box 216" hidden="1">
              <a:extLst>
                <a:ext uri="{63B3BB69-23CF-44E3-9099-C40C66FF867C}">
                  <a14:compatExt spid="_x0000_s11480"/>
                </a:ext>
                <a:ext uri="{FF2B5EF4-FFF2-40B4-BE49-F238E27FC236}">
                  <a16:creationId xmlns:a16="http://schemas.microsoft.com/office/drawing/2014/main" id="{00000000-0008-0000-0100-0000D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xdr:row>
          <xdr:rowOff>152400</xdr:rowOff>
        </xdr:from>
        <xdr:to>
          <xdr:col>8</xdr:col>
          <xdr:colOff>114300</xdr:colOff>
          <xdr:row>4</xdr:row>
          <xdr:rowOff>19050</xdr:rowOff>
        </xdr:to>
        <xdr:sp macro="" textlink="">
          <xdr:nvSpPr>
            <xdr:cNvPr id="11481" name="Check Box 217" hidden="1">
              <a:extLst>
                <a:ext uri="{63B3BB69-23CF-44E3-9099-C40C66FF867C}">
                  <a14:compatExt spid="_x0000_s11481"/>
                </a:ext>
                <a:ext uri="{FF2B5EF4-FFF2-40B4-BE49-F238E27FC236}">
                  <a16:creationId xmlns:a16="http://schemas.microsoft.com/office/drawing/2014/main" id="{00000000-0008-0000-0100-0000D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xdr:row>
          <xdr:rowOff>9525</xdr:rowOff>
        </xdr:from>
        <xdr:to>
          <xdr:col>7</xdr:col>
          <xdr:colOff>304800</xdr:colOff>
          <xdr:row>18</xdr:row>
          <xdr:rowOff>0</xdr:rowOff>
        </xdr:to>
        <xdr:sp macro="" textlink="">
          <xdr:nvSpPr>
            <xdr:cNvPr id="11497" name="Check Box 233" hidden="1">
              <a:extLst>
                <a:ext uri="{63B3BB69-23CF-44E3-9099-C40C66FF867C}">
                  <a14:compatExt spid="_x0000_s11497"/>
                </a:ext>
                <a:ext uri="{FF2B5EF4-FFF2-40B4-BE49-F238E27FC236}">
                  <a16:creationId xmlns:a16="http://schemas.microsoft.com/office/drawing/2014/main" id="{00000000-0008-0000-0100-0000E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17</xdr:row>
          <xdr:rowOff>9525</xdr:rowOff>
        </xdr:from>
        <xdr:to>
          <xdr:col>8</xdr:col>
          <xdr:colOff>304800</xdr:colOff>
          <xdr:row>18</xdr:row>
          <xdr:rowOff>0</xdr:rowOff>
        </xdr:to>
        <xdr:sp macro="" textlink="">
          <xdr:nvSpPr>
            <xdr:cNvPr id="11498" name="Check Box 234" hidden="1">
              <a:extLst>
                <a:ext uri="{63B3BB69-23CF-44E3-9099-C40C66FF867C}">
                  <a14:compatExt spid="_x0000_s11498"/>
                </a:ext>
                <a:ext uri="{FF2B5EF4-FFF2-40B4-BE49-F238E27FC236}">
                  <a16:creationId xmlns:a16="http://schemas.microsoft.com/office/drawing/2014/main" id="{00000000-0008-0000-0100-0000E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9525</xdr:rowOff>
        </xdr:from>
        <xdr:to>
          <xdr:col>7</xdr:col>
          <xdr:colOff>304800</xdr:colOff>
          <xdr:row>19</xdr:row>
          <xdr:rowOff>0</xdr:rowOff>
        </xdr:to>
        <xdr:sp macro="" textlink="">
          <xdr:nvSpPr>
            <xdr:cNvPr id="11499" name="Check Box 235" hidden="1">
              <a:extLst>
                <a:ext uri="{63B3BB69-23CF-44E3-9099-C40C66FF867C}">
                  <a14:compatExt spid="_x0000_s11499"/>
                </a:ext>
                <a:ext uri="{FF2B5EF4-FFF2-40B4-BE49-F238E27FC236}">
                  <a16:creationId xmlns:a16="http://schemas.microsoft.com/office/drawing/2014/main" id="{00000000-0008-0000-0100-0000E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18</xdr:row>
          <xdr:rowOff>9525</xdr:rowOff>
        </xdr:from>
        <xdr:to>
          <xdr:col>8</xdr:col>
          <xdr:colOff>304800</xdr:colOff>
          <xdr:row>19</xdr:row>
          <xdr:rowOff>0</xdr:rowOff>
        </xdr:to>
        <xdr:sp macro="" textlink="">
          <xdr:nvSpPr>
            <xdr:cNvPr id="11500" name="Check Box 236" hidden="1">
              <a:extLst>
                <a:ext uri="{63B3BB69-23CF-44E3-9099-C40C66FF867C}">
                  <a14:compatExt spid="_x0000_s11500"/>
                </a:ext>
                <a:ext uri="{FF2B5EF4-FFF2-40B4-BE49-F238E27FC236}">
                  <a16:creationId xmlns:a16="http://schemas.microsoft.com/office/drawing/2014/main" id="{00000000-0008-0000-0100-0000E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19</xdr:row>
          <xdr:rowOff>9525</xdr:rowOff>
        </xdr:from>
        <xdr:to>
          <xdr:col>10</xdr:col>
          <xdr:colOff>466725</xdr:colOff>
          <xdr:row>20</xdr:row>
          <xdr:rowOff>0</xdr:rowOff>
        </xdr:to>
        <xdr:sp macro="" textlink="">
          <xdr:nvSpPr>
            <xdr:cNvPr id="11503" name="Check Box 239" hidden="1">
              <a:extLst>
                <a:ext uri="{63B3BB69-23CF-44E3-9099-C40C66FF867C}">
                  <a14:compatExt spid="_x0000_s11503"/>
                </a:ext>
                <a:ext uri="{FF2B5EF4-FFF2-40B4-BE49-F238E27FC236}">
                  <a16:creationId xmlns:a16="http://schemas.microsoft.com/office/drawing/2014/main" id="{00000000-0008-0000-0100-0000E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xdr:row>
          <xdr:rowOff>9525</xdr:rowOff>
        </xdr:from>
        <xdr:to>
          <xdr:col>11</xdr:col>
          <xdr:colOff>361950</xdr:colOff>
          <xdr:row>20</xdr:row>
          <xdr:rowOff>0</xdr:rowOff>
        </xdr:to>
        <xdr:sp macro="" textlink="">
          <xdr:nvSpPr>
            <xdr:cNvPr id="11504" name="Check Box 240" hidden="1">
              <a:extLst>
                <a:ext uri="{63B3BB69-23CF-44E3-9099-C40C66FF867C}">
                  <a14:compatExt spid="_x0000_s11504"/>
                </a:ext>
                <a:ext uri="{FF2B5EF4-FFF2-40B4-BE49-F238E27FC236}">
                  <a16:creationId xmlns:a16="http://schemas.microsoft.com/office/drawing/2014/main" id="{00000000-0008-0000-0100-0000F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40</xdr:row>
          <xdr:rowOff>9525</xdr:rowOff>
        </xdr:from>
        <xdr:to>
          <xdr:col>7</xdr:col>
          <xdr:colOff>314325</xdr:colOff>
          <xdr:row>41</xdr:row>
          <xdr:rowOff>0</xdr:rowOff>
        </xdr:to>
        <xdr:sp macro="" textlink="">
          <xdr:nvSpPr>
            <xdr:cNvPr id="11505" name="Check Box 241" hidden="1">
              <a:extLst>
                <a:ext uri="{63B3BB69-23CF-44E3-9099-C40C66FF867C}">
                  <a14:compatExt spid="_x0000_s11505"/>
                </a:ext>
                <a:ext uri="{FF2B5EF4-FFF2-40B4-BE49-F238E27FC236}">
                  <a16:creationId xmlns:a16="http://schemas.microsoft.com/office/drawing/2014/main" id="{00000000-0008-0000-0100-0000F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41</xdr:row>
          <xdr:rowOff>9525</xdr:rowOff>
        </xdr:from>
        <xdr:to>
          <xdr:col>7</xdr:col>
          <xdr:colOff>314325</xdr:colOff>
          <xdr:row>42</xdr:row>
          <xdr:rowOff>0</xdr:rowOff>
        </xdr:to>
        <xdr:sp macro="" textlink="">
          <xdr:nvSpPr>
            <xdr:cNvPr id="11506" name="Check Box 242" hidden="1">
              <a:extLst>
                <a:ext uri="{63B3BB69-23CF-44E3-9099-C40C66FF867C}">
                  <a14:compatExt spid="_x0000_s11506"/>
                </a:ext>
                <a:ext uri="{FF2B5EF4-FFF2-40B4-BE49-F238E27FC236}">
                  <a16:creationId xmlns:a16="http://schemas.microsoft.com/office/drawing/2014/main" id="{00000000-0008-0000-0100-0000F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42</xdr:row>
          <xdr:rowOff>9525</xdr:rowOff>
        </xdr:from>
        <xdr:to>
          <xdr:col>11</xdr:col>
          <xdr:colOff>371475</xdr:colOff>
          <xdr:row>43</xdr:row>
          <xdr:rowOff>0</xdr:rowOff>
        </xdr:to>
        <xdr:sp macro="" textlink="">
          <xdr:nvSpPr>
            <xdr:cNvPr id="11507" name="Check Box 243" hidden="1">
              <a:extLst>
                <a:ext uri="{63B3BB69-23CF-44E3-9099-C40C66FF867C}">
                  <a14:compatExt spid="_x0000_s11507"/>
                </a:ext>
                <a:ext uri="{FF2B5EF4-FFF2-40B4-BE49-F238E27FC236}">
                  <a16:creationId xmlns:a16="http://schemas.microsoft.com/office/drawing/2014/main" id="{00000000-0008-0000-0100-0000F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200025</xdr:colOff>
          <xdr:row>21</xdr:row>
          <xdr:rowOff>123825</xdr:rowOff>
        </xdr:from>
        <xdr:to>
          <xdr:col>3</xdr:col>
          <xdr:colOff>466725</xdr:colOff>
          <xdr:row>23</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22</xdr:row>
          <xdr:rowOff>123825</xdr:rowOff>
        </xdr:from>
        <xdr:to>
          <xdr:col>3</xdr:col>
          <xdr:colOff>466725</xdr:colOff>
          <xdr:row>24</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23</xdr:row>
          <xdr:rowOff>123825</xdr:rowOff>
        </xdr:from>
        <xdr:to>
          <xdr:col>3</xdr:col>
          <xdr:colOff>466725</xdr:colOff>
          <xdr:row>25</xdr:row>
          <xdr:rowOff>9525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xdr:row>
          <xdr:rowOff>123825</xdr:rowOff>
        </xdr:from>
        <xdr:to>
          <xdr:col>3</xdr:col>
          <xdr:colOff>466725</xdr:colOff>
          <xdr:row>22</xdr:row>
          <xdr:rowOff>9525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xdr:row>
          <xdr:rowOff>123825</xdr:rowOff>
        </xdr:from>
        <xdr:to>
          <xdr:col>4</xdr:col>
          <xdr:colOff>466725</xdr:colOff>
          <xdr:row>7</xdr:row>
          <xdr:rowOff>9525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xdr:row>
          <xdr:rowOff>123825</xdr:rowOff>
        </xdr:from>
        <xdr:to>
          <xdr:col>9</xdr:col>
          <xdr:colOff>466725</xdr:colOff>
          <xdr:row>3</xdr:row>
          <xdr:rowOff>19050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0</xdr:row>
          <xdr:rowOff>123825</xdr:rowOff>
        </xdr:from>
        <xdr:to>
          <xdr:col>9</xdr:col>
          <xdr:colOff>466725</xdr:colOff>
          <xdr:row>2</xdr:row>
          <xdr:rowOff>19050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1</xdr:row>
          <xdr:rowOff>123825</xdr:rowOff>
        </xdr:from>
        <xdr:to>
          <xdr:col>15</xdr:col>
          <xdr:colOff>466725</xdr:colOff>
          <xdr:row>3</xdr:row>
          <xdr:rowOff>19050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0</xdr:row>
          <xdr:rowOff>123825</xdr:rowOff>
        </xdr:from>
        <xdr:to>
          <xdr:col>15</xdr:col>
          <xdr:colOff>466725</xdr:colOff>
          <xdr:row>2</xdr:row>
          <xdr:rowOff>19050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xdr:row>
          <xdr:rowOff>123825</xdr:rowOff>
        </xdr:from>
        <xdr:to>
          <xdr:col>22</xdr:col>
          <xdr:colOff>0</xdr:colOff>
          <xdr:row>3</xdr:row>
          <xdr:rowOff>19050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0</xdr:row>
          <xdr:rowOff>123825</xdr:rowOff>
        </xdr:from>
        <xdr:to>
          <xdr:col>22</xdr:col>
          <xdr:colOff>0</xdr:colOff>
          <xdr:row>2</xdr:row>
          <xdr:rowOff>19050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1</xdr:row>
          <xdr:rowOff>123825</xdr:rowOff>
        </xdr:from>
        <xdr:to>
          <xdr:col>27</xdr:col>
          <xdr:colOff>466725</xdr:colOff>
          <xdr:row>3</xdr:row>
          <xdr:rowOff>19050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0</xdr:row>
          <xdr:rowOff>123825</xdr:rowOff>
        </xdr:from>
        <xdr:to>
          <xdr:col>27</xdr:col>
          <xdr:colOff>466725</xdr:colOff>
          <xdr:row>2</xdr:row>
          <xdr:rowOff>19050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10</xdr:row>
          <xdr:rowOff>142875</xdr:rowOff>
        </xdr:from>
        <xdr:to>
          <xdr:col>9</xdr:col>
          <xdr:colOff>466725</xdr:colOff>
          <xdr:row>12</xdr:row>
          <xdr:rowOff>19050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123825</xdr:rowOff>
        </xdr:from>
        <xdr:to>
          <xdr:col>9</xdr:col>
          <xdr:colOff>466725</xdr:colOff>
          <xdr:row>11</xdr:row>
          <xdr:rowOff>9525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19</xdr:row>
          <xdr:rowOff>123825</xdr:rowOff>
        </xdr:from>
        <xdr:to>
          <xdr:col>9</xdr:col>
          <xdr:colOff>466725</xdr:colOff>
          <xdr:row>21</xdr:row>
          <xdr:rowOff>9525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18</xdr:row>
          <xdr:rowOff>123825</xdr:rowOff>
        </xdr:from>
        <xdr:to>
          <xdr:col>9</xdr:col>
          <xdr:colOff>466725</xdr:colOff>
          <xdr:row>20</xdr:row>
          <xdr:rowOff>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8</xdr:row>
          <xdr:rowOff>123825</xdr:rowOff>
        </xdr:from>
        <xdr:to>
          <xdr:col>15</xdr:col>
          <xdr:colOff>466725</xdr:colOff>
          <xdr:row>10</xdr:row>
          <xdr:rowOff>19050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7</xdr:row>
          <xdr:rowOff>123825</xdr:rowOff>
        </xdr:from>
        <xdr:to>
          <xdr:col>15</xdr:col>
          <xdr:colOff>466725</xdr:colOff>
          <xdr:row>9</xdr:row>
          <xdr:rowOff>19050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11</xdr:row>
          <xdr:rowOff>123825</xdr:rowOff>
        </xdr:from>
        <xdr:to>
          <xdr:col>15</xdr:col>
          <xdr:colOff>466725</xdr:colOff>
          <xdr:row>13</xdr:row>
          <xdr:rowOff>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10</xdr:row>
          <xdr:rowOff>123825</xdr:rowOff>
        </xdr:from>
        <xdr:to>
          <xdr:col>15</xdr:col>
          <xdr:colOff>466725</xdr:colOff>
          <xdr:row>12</xdr:row>
          <xdr:rowOff>9525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13</xdr:row>
          <xdr:rowOff>123825</xdr:rowOff>
        </xdr:from>
        <xdr:to>
          <xdr:col>15</xdr:col>
          <xdr:colOff>466725</xdr:colOff>
          <xdr:row>15</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2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14</xdr:row>
          <xdr:rowOff>123825</xdr:rowOff>
        </xdr:from>
        <xdr:to>
          <xdr:col>15</xdr:col>
          <xdr:colOff>466725</xdr:colOff>
          <xdr:row>16</xdr:row>
          <xdr:rowOff>9525</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2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16</xdr:row>
          <xdr:rowOff>142875</xdr:rowOff>
        </xdr:from>
        <xdr:to>
          <xdr:col>15</xdr:col>
          <xdr:colOff>466725</xdr:colOff>
          <xdr:row>18</xdr:row>
          <xdr:rowOff>19050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2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17</xdr:row>
          <xdr:rowOff>123825</xdr:rowOff>
        </xdr:from>
        <xdr:to>
          <xdr:col>15</xdr:col>
          <xdr:colOff>466725</xdr:colOff>
          <xdr:row>19</xdr:row>
          <xdr:rowOff>9525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2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20</xdr:row>
          <xdr:rowOff>123825</xdr:rowOff>
        </xdr:from>
        <xdr:to>
          <xdr:col>15</xdr:col>
          <xdr:colOff>466725</xdr:colOff>
          <xdr:row>22</xdr:row>
          <xdr:rowOff>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2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19</xdr:row>
          <xdr:rowOff>123825</xdr:rowOff>
        </xdr:from>
        <xdr:to>
          <xdr:col>15</xdr:col>
          <xdr:colOff>466725</xdr:colOff>
          <xdr:row>21</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2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22</xdr:row>
          <xdr:rowOff>123825</xdr:rowOff>
        </xdr:from>
        <xdr:to>
          <xdr:col>9</xdr:col>
          <xdr:colOff>466725</xdr:colOff>
          <xdr:row>24</xdr:row>
          <xdr:rowOff>9525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2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21</xdr:row>
          <xdr:rowOff>123825</xdr:rowOff>
        </xdr:from>
        <xdr:to>
          <xdr:col>9</xdr:col>
          <xdr:colOff>466725</xdr:colOff>
          <xdr:row>23</xdr:row>
          <xdr:rowOff>9525</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2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22</xdr:row>
          <xdr:rowOff>123825</xdr:rowOff>
        </xdr:from>
        <xdr:to>
          <xdr:col>22</xdr:col>
          <xdr:colOff>0</xdr:colOff>
          <xdr:row>24</xdr:row>
          <xdr:rowOff>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2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21</xdr:row>
          <xdr:rowOff>123825</xdr:rowOff>
        </xdr:from>
        <xdr:to>
          <xdr:col>22</xdr:col>
          <xdr:colOff>0</xdr:colOff>
          <xdr:row>23</xdr:row>
          <xdr:rowOff>9525</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2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13</xdr:row>
          <xdr:rowOff>123825</xdr:rowOff>
        </xdr:from>
        <xdr:to>
          <xdr:col>9</xdr:col>
          <xdr:colOff>466725</xdr:colOff>
          <xdr:row>15</xdr:row>
          <xdr:rowOff>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2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12</xdr:row>
          <xdr:rowOff>142875</xdr:rowOff>
        </xdr:from>
        <xdr:to>
          <xdr:col>9</xdr:col>
          <xdr:colOff>457200</xdr:colOff>
          <xdr:row>14</xdr:row>
          <xdr:rowOff>19050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2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53</xdr:row>
          <xdr:rowOff>142875</xdr:rowOff>
        </xdr:from>
        <xdr:to>
          <xdr:col>9</xdr:col>
          <xdr:colOff>476250</xdr:colOff>
          <xdr:row>55</xdr:row>
          <xdr:rowOff>9525</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2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60</xdr:row>
          <xdr:rowOff>161925</xdr:rowOff>
        </xdr:from>
        <xdr:to>
          <xdr:col>9</xdr:col>
          <xdr:colOff>476250</xdr:colOff>
          <xdr:row>62</xdr:row>
          <xdr:rowOff>9525</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2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59</xdr:row>
          <xdr:rowOff>161925</xdr:rowOff>
        </xdr:from>
        <xdr:to>
          <xdr:col>9</xdr:col>
          <xdr:colOff>476250</xdr:colOff>
          <xdr:row>61</xdr:row>
          <xdr:rowOff>9525</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2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61</xdr:row>
          <xdr:rowOff>161925</xdr:rowOff>
        </xdr:from>
        <xdr:to>
          <xdr:col>9</xdr:col>
          <xdr:colOff>466725</xdr:colOff>
          <xdr:row>63</xdr:row>
          <xdr:rowOff>19050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2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62</xdr:row>
          <xdr:rowOff>152400</xdr:rowOff>
        </xdr:from>
        <xdr:to>
          <xdr:col>9</xdr:col>
          <xdr:colOff>466725</xdr:colOff>
          <xdr:row>63</xdr:row>
          <xdr:rowOff>190500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2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54</xdr:row>
          <xdr:rowOff>123825</xdr:rowOff>
        </xdr:from>
        <xdr:to>
          <xdr:col>9</xdr:col>
          <xdr:colOff>476250</xdr:colOff>
          <xdr:row>55</xdr:row>
          <xdr:rowOff>190500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2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28</xdr:row>
          <xdr:rowOff>123825</xdr:rowOff>
        </xdr:from>
        <xdr:to>
          <xdr:col>9</xdr:col>
          <xdr:colOff>466725</xdr:colOff>
          <xdr:row>30</xdr:row>
          <xdr:rowOff>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2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27</xdr:row>
          <xdr:rowOff>123825</xdr:rowOff>
        </xdr:from>
        <xdr:to>
          <xdr:col>9</xdr:col>
          <xdr:colOff>466725</xdr:colOff>
          <xdr:row>29</xdr:row>
          <xdr:rowOff>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2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31</xdr:row>
          <xdr:rowOff>123825</xdr:rowOff>
        </xdr:from>
        <xdr:to>
          <xdr:col>9</xdr:col>
          <xdr:colOff>476250</xdr:colOff>
          <xdr:row>33</xdr:row>
          <xdr:rowOff>19050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2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30</xdr:row>
          <xdr:rowOff>123825</xdr:rowOff>
        </xdr:from>
        <xdr:to>
          <xdr:col>9</xdr:col>
          <xdr:colOff>476250</xdr:colOff>
          <xdr:row>32</xdr:row>
          <xdr:rowOff>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2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34</xdr:row>
          <xdr:rowOff>123825</xdr:rowOff>
        </xdr:from>
        <xdr:to>
          <xdr:col>9</xdr:col>
          <xdr:colOff>476250</xdr:colOff>
          <xdr:row>36</xdr:row>
          <xdr:rowOff>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2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33</xdr:row>
          <xdr:rowOff>123825</xdr:rowOff>
        </xdr:from>
        <xdr:to>
          <xdr:col>9</xdr:col>
          <xdr:colOff>476250</xdr:colOff>
          <xdr:row>35</xdr:row>
          <xdr:rowOff>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2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171450</xdr:rowOff>
        </xdr:from>
        <xdr:to>
          <xdr:col>9</xdr:col>
          <xdr:colOff>466725</xdr:colOff>
          <xdr:row>74</xdr:row>
          <xdr:rowOff>19050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2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71</xdr:row>
          <xdr:rowOff>171450</xdr:rowOff>
        </xdr:from>
        <xdr:to>
          <xdr:col>9</xdr:col>
          <xdr:colOff>466725</xdr:colOff>
          <xdr:row>73</xdr:row>
          <xdr:rowOff>9525</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2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171450</xdr:rowOff>
        </xdr:from>
        <xdr:to>
          <xdr:col>9</xdr:col>
          <xdr:colOff>476250</xdr:colOff>
          <xdr:row>57</xdr:row>
          <xdr:rowOff>19050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2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56</xdr:row>
          <xdr:rowOff>171450</xdr:rowOff>
        </xdr:from>
        <xdr:to>
          <xdr:col>9</xdr:col>
          <xdr:colOff>476250</xdr:colOff>
          <xdr:row>58</xdr:row>
          <xdr:rowOff>19050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2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59</xdr:row>
          <xdr:rowOff>161925</xdr:rowOff>
        </xdr:from>
        <xdr:to>
          <xdr:col>3</xdr:col>
          <xdr:colOff>476250</xdr:colOff>
          <xdr:row>60</xdr:row>
          <xdr:rowOff>180975</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2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58</xdr:row>
          <xdr:rowOff>171450</xdr:rowOff>
        </xdr:from>
        <xdr:to>
          <xdr:col>3</xdr:col>
          <xdr:colOff>476250</xdr:colOff>
          <xdr:row>60</xdr:row>
          <xdr:rowOff>19050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2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60</xdr:row>
          <xdr:rowOff>161925</xdr:rowOff>
        </xdr:from>
        <xdr:to>
          <xdr:col>3</xdr:col>
          <xdr:colOff>476250</xdr:colOff>
          <xdr:row>61</xdr:row>
          <xdr:rowOff>200025</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2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69</xdr:row>
          <xdr:rowOff>123825</xdr:rowOff>
        </xdr:from>
        <xdr:to>
          <xdr:col>9</xdr:col>
          <xdr:colOff>466725</xdr:colOff>
          <xdr:row>70</xdr:row>
          <xdr:rowOff>190500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2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68</xdr:row>
          <xdr:rowOff>152400</xdr:rowOff>
        </xdr:from>
        <xdr:to>
          <xdr:col>9</xdr:col>
          <xdr:colOff>457200</xdr:colOff>
          <xdr:row>70</xdr:row>
          <xdr:rowOff>19050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2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37</xdr:row>
          <xdr:rowOff>123825</xdr:rowOff>
        </xdr:from>
        <xdr:to>
          <xdr:col>9</xdr:col>
          <xdr:colOff>476250</xdr:colOff>
          <xdr:row>39</xdr:row>
          <xdr:rowOff>28575</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2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36</xdr:row>
          <xdr:rowOff>123825</xdr:rowOff>
        </xdr:from>
        <xdr:to>
          <xdr:col>9</xdr:col>
          <xdr:colOff>476250</xdr:colOff>
          <xdr:row>38</xdr:row>
          <xdr:rowOff>28575</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2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46</xdr:row>
          <xdr:rowOff>123825</xdr:rowOff>
        </xdr:from>
        <xdr:to>
          <xdr:col>9</xdr:col>
          <xdr:colOff>476250</xdr:colOff>
          <xdr:row>48</xdr:row>
          <xdr:rowOff>19050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2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45</xdr:row>
          <xdr:rowOff>123825</xdr:rowOff>
        </xdr:from>
        <xdr:to>
          <xdr:col>9</xdr:col>
          <xdr:colOff>466725</xdr:colOff>
          <xdr:row>47</xdr:row>
          <xdr:rowOff>9525</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2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49</xdr:row>
          <xdr:rowOff>123825</xdr:rowOff>
        </xdr:from>
        <xdr:to>
          <xdr:col>9</xdr:col>
          <xdr:colOff>476250</xdr:colOff>
          <xdr:row>51</xdr:row>
          <xdr:rowOff>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2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123825</xdr:rowOff>
        </xdr:from>
        <xdr:to>
          <xdr:col>9</xdr:col>
          <xdr:colOff>476250</xdr:colOff>
          <xdr:row>50</xdr:row>
          <xdr:rowOff>19050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2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50</xdr:row>
          <xdr:rowOff>123825</xdr:rowOff>
        </xdr:from>
        <xdr:to>
          <xdr:col>9</xdr:col>
          <xdr:colOff>476250</xdr:colOff>
          <xdr:row>52</xdr:row>
          <xdr:rowOff>19050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2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43</xdr:row>
          <xdr:rowOff>123825</xdr:rowOff>
        </xdr:from>
        <xdr:to>
          <xdr:col>9</xdr:col>
          <xdr:colOff>476250</xdr:colOff>
          <xdr:row>45</xdr:row>
          <xdr:rowOff>19050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2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42</xdr:row>
          <xdr:rowOff>123825</xdr:rowOff>
        </xdr:from>
        <xdr:to>
          <xdr:col>9</xdr:col>
          <xdr:colOff>466725</xdr:colOff>
          <xdr:row>44</xdr:row>
          <xdr:rowOff>19050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2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46</xdr:row>
          <xdr:rowOff>123825</xdr:rowOff>
        </xdr:from>
        <xdr:to>
          <xdr:col>3</xdr:col>
          <xdr:colOff>476250</xdr:colOff>
          <xdr:row>48</xdr:row>
          <xdr:rowOff>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2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47</xdr:row>
          <xdr:rowOff>123825</xdr:rowOff>
        </xdr:from>
        <xdr:to>
          <xdr:col>3</xdr:col>
          <xdr:colOff>476250</xdr:colOff>
          <xdr:row>49</xdr:row>
          <xdr:rowOff>0</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2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48</xdr:row>
          <xdr:rowOff>123825</xdr:rowOff>
        </xdr:from>
        <xdr:to>
          <xdr:col>3</xdr:col>
          <xdr:colOff>476250</xdr:colOff>
          <xdr:row>50</xdr:row>
          <xdr:rowOff>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2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50</xdr:row>
          <xdr:rowOff>123825</xdr:rowOff>
        </xdr:from>
        <xdr:to>
          <xdr:col>3</xdr:col>
          <xdr:colOff>476250</xdr:colOff>
          <xdr:row>52</xdr:row>
          <xdr:rowOff>19050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2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132</xdr:row>
          <xdr:rowOff>180975</xdr:rowOff>
        </xdr:from>
        <xdr:to>
          <xdr:col>9</xdr:col>
          <xdr:colOff>476250</xdr:colOff>
          <xdr:row>134</xdr:row>
          <xdr:rowOff>9525</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2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131</xdr:row>
          <xdr:rowOff>180975</xdr:rowOff>
        </xdr:from>
        <xdr:to>
          <xdr:col>9</xdr:col>
          <xdr:colOff>476250</xdr:colOff>
          <xdr:row>133</xdr:row>
          <xdr:rowOff>19050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2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155</xdr:row>
          <xdr:rowOff>123825</xdr:rowOff>
        </xdr:from>
        <xdr:to>
          <xdr:col>9</xdr:col>
          <xdr:colOff>476250</xdr:colOff>
          <xdr:row>157</xdr:row>
          <xdr:rowOff>19050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2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154</xdr:row>
          <xdr:rowOff>133350</xdr:rowOff>
        </xdr:from>
        <xdr:to>
          <xdr:col>9</xdr:col>
          <xdr:colOff>476250</xdr:colOff>
          <xdr:row>156</xdr:row>
          <xdr:rowOff>19050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2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29</xdr:row>
          <xdr:rowOff>123825</xdr:rowOff>
        </xdr:from>
        <xdr:to>
          <xdr:col>15</xdr:col>
          <xdr:colOff>476250</xdr:colOff>
          <xdr:row>31</xdr:row>
          <xdr:rowOff>19050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2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28</xdr:row>
          <xdr:rowOff>123825</xdr:rowOff>
        </xdr:from>
        <xdr:to>
          <xdr:col>15</xdr:col>
          <xdr:colOff>476250</xdr:colOff>
          <xdr:row>30</xdr:row>
          <xdr:rowOff>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2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12</xdr:row>
          <xdr:rowOff>133350</xdr:rowOff>
        </xdr:from>
        <xdr:to>
          <xdr:col>27</xdr:col>
          <xdr:colOff>466725</xdr:colOff>
          <xdr:row>14</xdr:row>
          <xdr:rowOff>19050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2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13</xdr:row>
          <xdr:rowOff>114300</xdr:rowOff>
        </xdr:from>
        <xdr:to>
          <xdr:col>27</xdr:col>
          <xdr:colOff>466725</xdr:colOff>
          <xdr:row>15</xdr:row>
          <xdr:rowOff>9525</xdr:rowOff>
        </xdr:to>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2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16</xdr:row>
          <xdr:rowOff>0</xdr:rowOff>
        </xdr:from>
        <xdr:to>
          <xdr:col>27</xdr:col>
          <xdr:colOff>476250</xdr:colOff>
          <xdr:row>17</xdr:row>
          <xdr:rowOff>66675</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2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14</xdr:row>
          <xdr:rowOff>152400</xdr:rowOff>
        </xdr:from>
        <xdr:to>
          <xdr:col>27</xdr:col>
          <xdr:colOff>466725</xdr:colOff>
          <xdr:row>16</xdr:row>
          <xdr:rowOff>19050</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200-00006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16</xdr:row>
          <xdr:rowOff>133350</xdr:rowOff>
        </xdr:from>
        <xdr:to>
          <xdr:col>27</xdr:col>
          <xdr:colOff>476250</xdr:colOff>
          <xdr:row>18</xdr:row>
          <xdr:rowOff>28575</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200-00006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24</xdr:row>
          <xdr:rowOff>133350</xdr:rowOff>
        </xdr:from>
        <xdr:to>
          <xdr:col>27</xdr:col>
          <xdr:colOff>504825</xdr:colOff>
          <xdr:row>26</xdr:row>
          <xdr:rowOff>19050</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2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25</xdr:row>
          <xdr:rowOff>133350</xdr:rowOff>
        </xdr:from>
        <xdr:to>
          <xdr:col>27</xdr:col>
          <xdr:colOff>476250</xdr:colOff>
          <xdr:row>27</xdr:row>
          <xdr:rowOff>19050</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2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27</xdr:row>
          <xdr:rowOff>152400</xdr:rowOff>
        </xdr:from>
        <xdr:to>
          <xdr:col>27</xdr:col>
          <xdr:colOff>476250</xdr:colOff>
          <xdr:row>29</xdr:row>
          <xdr:rowOff>47625</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2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26</xdr:row>
          <xdr:rowOff>142875</xdr:rowOff>
        </xdr:from>
        <xdr:to>
          <xdr:col>27</xdr:col>
          <xdr:colOff>476250</xdr:colOff>
          <xdr:row>28</xdr:row>
          <xdr:rowOff>19050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2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22</xdr:row>
          <xdr:rowOff>133350</xdr:rowOff>
        </xdr:from>
        <xdr:to>
          <xdr:col>27</xdr:col>
          <xdr:colOff>466725</xdr:colOff>
          <xdr:row>24</xdr:row>
          <xdr:rowOff>19050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2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30</xdr:row>
          <xdr:rowOff>133350</xdr:rowOff>
        </xdr:from>
        <xdr:to>
          <xdr:col>27</xdr:col>
          <xdr:colOff>476250</xdr:colOff>
          <xdr:row>32</xdr:row>
          <xdr:rowOff>19050</xdr:rowOff>
        </xdr:to>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200-00006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31</xdr:row>
          <xdr:rowOff>133350</xdr:rowOff>
        </xdr:from>
        <xdr:to>
          <xdr:col>27</xdr:col>
          <xdr:colOff>457200</xdr:colOff>
          <xdr:row>33</xdr:row>
          <xdr:rowOff>19050</xdr:rowOff>
        </xdr:to>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200-00006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33</xdr:row>
          <xdr:rowOff>161925</xdr:rowOff>
        </xdr:from>
        <xdr:to>
          <xdr:col>27</xdr:col>
          <xdr:colOff>447675</xdr:colOff>
          <xdr:row>35</xdr:row>
          <xdr:rowOff>19050</xdr:rowOff>
        </xdr:to>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200-00006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32</xdr:row>
          <xdr:rowOff>142875</xdr:rowOff>
        </xdr:from>
        <xdr:to>
          <xdr:col>27</xdr:col>
          <xdr:colOff>476250</xdr:colOff>
          <xdr:row>34</xdr:row>
          <xdr:rowOff>19050</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2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28</xdr:row>
          <xdr:rowOff>133350</xdr:rowOff>
        </xdr:from>
        <xdr:to>
          <xdr:col>27</xdr:col>
          <xdr:colOff>476250</xdr:colOff>
          <xdr:row>30</xdr:row>
          <xdr:rowOff>19050</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2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36</xdr:row>
          <xdr:rowOff>133350</xdr:rowOff>
        </xdr:from>
        <xdr:to>
          <xdr:col>27</xdr:col>
          <xdr:colOff>476250</xdr:colOff>
          <xdr:row>38</xdr:row>
          <xdr:rowOff>28575</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2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37</xdr:row>
          <xdr:rowOff>142875</xdr:rowOff>
        </xdr:from>
        <xdr:to>
          <xdr:col>27</xdr:col>
          <xdr:colOff>457200</xdr:colOff>
          <xdr:row>39</xdr:row>
          <xdr:rowOff>57150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2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39</xdr:row>
          <xdr:rowOff>152400</xdr:rowOff>
        </xdr:from>
        <xdr:to>
          <xdr:col>27</xdr:col>
          <xdr:colOff>476250</xdr:colOff>
          <xdr:row>41</xdr:row>
          <xdr:rowOff>19050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2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38</xdr:row>
          <xdr:rowOff>133350</xdr:rowOff>
        </xdr:from>
        <xdr:to>
          <xdr:col>27</xdr:col>
          <xdr:colOff>476250</xdr:colOff>
          <xdr:row>40</xdr:row>
          <xdr:rowOff>19050</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2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133350</xdr:rowOff>
        </xdr:from>
        <xdr:to>
          <xdr:col>27</xdr:col>
          <xdr:colOff>476250</xdr:colOff>
          <xdr:row>36</xdr:row>
          <xdr:rowOff>19050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2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42</xdr:row>
          <xdr:rowOff>133350</xdr:rowOff>
        </xdr:from>
        <xdr:to>
          <xdr:col>27</xdr:col>
          <xdr:colOff>476250</xdr:colOff>
          <xdr:row>44</xdr:row>
          <xdr:rowOff>19050</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2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43</xdr:row>
          <xdr:rowOff>133350</xdr:rowOff>
        </xdr:from>
        <xdr:to>
          <xdr:col>27</xdr:col>
          <xdr:colOff>476250</xdr:colOff>
          <xdr:row>45</xdr:row>
          <xdr:rowOff>19050</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2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45</xdr:row>
          <xdr:rowOff>152400</xdr:rowOff>
        </xdr:from>
        <xdr:to>
          <xdr:col>27</xdr:col>
          <xdr:colOff>457200</xdr:colOff>
          <xdr:row>47</xdr:row>
          <xdr:rowOff>38100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2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44</xdr:row>
          <xdr:rowOff>142875</xdr:rowOff>
        </xdr:from>
        <xdr:to>
          <xdr:col>27</xdr:col>
          <xdr:colOff>476250</xdr:colOff>
          <xdr:row>46</xdr:row>
          <xdr:rowOff>19050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2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40</xdr:row>
          <xdr:rowOff>133350</xdr:rowOff>
        </xdr:from>
        <xdr:to>
          <xdr:col>27</xdr:col>
          <xdr:colOff>476250</xdr:colOff>
          <xdr:row>42</xdr:row>
          <xdr:rowOff>19050</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2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48</xdr:row>
          <xdr:rowOff>133350</xdr:rowOff>
        </xdr:from>
        <xdr:to>
          <xdr:col>27</xdr:col>
          <xdr:colOff>476250</xdr:colOff>
          <xdr:row>50</xdr:row>
          <xdr:rowOff>19050</xdr:rowOff>
        </xdr:to>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200-00007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49</xdr:row>
          <xdr:rowOff>152400</xdr:rowOff>
        </xdr:from>
        <xdr:to>
          <xdr:col>27</xdr:col>
          <xdr:colOff>466725</xdr:colOff>
          <xdr:row>51</xdr:row>
          <xdr:rowOff>28575</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2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4</xdr:row>
          <xdr:rowOff>123825</xdr:rowOff>
        </xdr:from>
        <xdr:to>
          <xdr:col>27</xdr:col>
          <xdr:colOff>466725</xdr:colOff>
          <xdr:row>6</xdr:row>
          <xdr:rowOff>19050</xdr:rowOff>
        </xdr:to>
        <xdr:sp macro="" textlink="">
          <xdr:nvSpPr>
            <xdr:cNvPr id="10394" name="Check Box 154" hidden="1">
              <a:extLst>
                <a:ext uri="{63B3BB69-23CF-44E3-9099-C40C66FF867C}">
                  <a14:compatExt spid="_x0000_s10394"/>
                </a:ext>
                <a:ext uri="{FF2B5EF4-FFF2-40B4-BE49-F238E27FC236}">
                  <a16:creationId xmlns:a16="http://schemas.microsoft.com/office/drawing/2014/main" id="{00000000-0008-0000-02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xdr:row>
          <xdr:rowOff>123825</xdr:rowOff>
        </xdr:from>
        <xdr:to>
          <xdr:col>27</xdr:col>
          <xdr:colOff>466725</xdr:colOff>
          <xdr:row>5</xdr:row>
          <xdr:rowOff>19050</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2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66</xdr:row>
          <xdr:rowOff>180975</xdr:rowOff>
        </xdr:from>
        <xdr:to>
          <xdr:col>3</xdr:col>
          <xdr:colOff>476250</xdr:colOff>
          <xdr:row>68</xdr:row>
          <xdr:rowOff>28575</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2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65</xdr:row>
          <xdr:rowOff>180975</xdr:rowOff>
        </xdr:from>
        <xdr:to>
          <xdr:col>3</xdr:col>
          <xdr:colOff>476250</xdr:colOff>
          <xdr:row>67</xdr:row>
          <xdr:rowOff>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2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xdr:row>
          <xdr:rowOff>133350</xdr:rowOff>
        </xdr:from>
        <xdr:to>
          <xdr:col>9</xdr:col>
          <xdr:colOff>466725</xdr:colOff>
          <xdr:row>6</xdr:row>
          <xdr:rowOff>28575</xdr:rowOff>
        </xdr:to>
        <xdr:sp macro="" textlink="">
          <xdr:nvSpPr>
            <xdr:cNvPr id="10404" name="Check Box 164" hidden="1">
              <a:extLst>
                <a:ext uri="{63B3BB69-23CF-44E3-9099-C40C66FF867C}">
                  <a14:compatExt spid="_x0000_s10404"/>
                </a:ext>
                <a:ext uri="{FF2B5EF4-FFF2-40B4-BE49-F238E27FC236}">
                  <a16:creationId xmlns:a16="http://schemas.microsoft.com/office/drawing/2014/main" id="{00000000-0008-0000-0200-0000A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xdr:row>
          <xdr:rowOff>133350</xdr:rowOff>
        </xdr:from>
        <xdr:to>
          <xdr:col>9</xdr:col>
          <xdr:colOff>457200</xdr:colOff>
          <xdr:row>5</xdr:row>
          <xdr:rowOff>19050</xdr:rowOff>
        </xdr:to>
        <xdr:sp macro="" textlink="">
          <xdr:nvSpPr>
            <xdr:cNvPr id="10405" name="Check Box 165" hidden="1">
              <a:extLst>
                <a:ext uri="{63B3BB69-23CF-44E3-9099-C40C66FF867C}">
                  <a14:compatExt spid="_x0000_s10405"/>
                </a:ext>
                <a:ext uri="{FF2B5EF4-FFF2-40B4-BE49-F238E27FC236}">
                  <a16:creationId xmlns:a16="http://schemas.microsoft.com/office/drawing/2014/main" id="{00000000-0008-0000-0200-0000A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xdr:row>
          <xdr:rowOff>152400</xdr:rowOff>
        </xdr:from>
        <xdr:to>
          <xdr:col>9</xdr:col>
          <xdr:colOff>466725</xdr:colOff>
          <xdr:row>7</xdr:row>
          <xdr:rowOff>38100</xdr:rowOff>
        </xdr:to>
        <xdr:sp macro="" textlink="">
          <xdr:nvSpPr>
            <xdr:cNvPr id="10406" name="Check Box 166" hidden="1">
              <a:extLst>
                <a:ext uri="{63B3BB69-23CF-44E3-9099-C40C66FF867C}">
                  <a14:compatExt spid="_x0000_s10406"/>
                </a:ext>
                <a:ext uri="{FF2B5EF4-FFF2-40B4-BE49-F238E27FC236}">
                  <a16:creationId xmlns:a16="http://schemas.microsoft.com/office/drawing/2014/main" id="{00000000-0008-0000-0200-0000A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xdr:row>
          <xdr:rowOff>142875</xdr:rowOff>
        </xdr:from>
        <xdr:to>
          <xdr:col>9</xdr:col>
          <xdr:colOff>476250</xdr:colOff>
          <xdr:row>8</xdr:row>
          <xdr:rowOff>19050</xdr:rowOff>
        </xdr:to>
        <xdr:sp macro="" textlink="">
          <xdr:nvSpPr>
            <xdr:cNvPr id="10408" name="Check Box 168" hidden="1">
              <a:extLst>
                <a:ext uri="{63B3BB69-23CF-44E3-9099-C40C66FF867C}">
                  <a14:compatExt spid="_x0000_s10408"/>
                </a:ext>
                <a:ext uri="{FF2B5EF4-FFF2-40B4-BE49-F238E27FC236}">
                  <a16:creationId xmlns:a16="http://schemas.microsoft.com/office/drawing/2014/main" id="{00000000-0008-0000-0200-0000A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91</xdr:row>
          <xdr:rowOff>190500</xdr:rowOff>
        </xdr:from>
        <xdr:to>
          <xdr:col>9</xdr:col>
          <xdr:colOff>466725</xdr:colOff>
          <xdr:row>93</xdr:row>
          <xdr:rowOff>28575</xdr:rowOff>
        </xdr:to>
        <xdr:sp macro="" textlink="">
          <xdr:nvSpPr>
            <xdr:cNvPr id="10409" name="Check Box 169" hidden="1">
              <a:extLst>
                <a:ext uri="{63B3BB69-23CF-44E3-9099-C40C66FF867C}">
                  <a14:compatExt spid="_x0000_s10409"/>
                </a:ext>
                <a:ext uri="{FF2B5EF4-FFF2-40B4-BE49-F238E27FC236}">
                  <a16:creationId xmlns:a16="http://schemas.microsoft.com/office/drawing/2014/main" id="{00000000-0008-0000-0200-0000A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90</xdr:row>
          <xdr:rowOff>171450</xdr:rowOff>
        </xdr:from>
        <xdr:to>
          <xdr:col>9</xdr:col>
          <xdr:colOff>466725</xdr:colOff>
          <xdr:row>92</xdr:row>
          <xdr:rowOff>19050</xdr:rowOff>
        </xdr:to>
        <xdr:sp macro="" textlink="">
          <xdr:nvSpPr>
            <xdr:cNvPr id="10410" name="Check Box 170" hidden="1">
              <a:extLst>
                <a:ext uri="{63B3BB69-23CF-44E3-9099-C40C66FF867C}">
                  <a14:compatExt spid="_x0000_s10410"/>
                </a:ext>
                <a:ext uri="{FF2B5EF4-FFF2-40B4-BE49-F238E27FC236}">
                  <a16:creationId xmlns:a16="http://schemas.microsoft.com/office/drawing/2014/main" id="{00000000-0008-0000-0200-0000A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94</xdr:row>
          <xdr:rowOff>171450</xdr:rowOff>
        </xdr:from>
        <xdr:to>
          <xdr:col>9</xdr:col>
          <xdr:colOff>466725</xdr:colOff>
          <xdr:row>96</xdr:row>
          <xdr:rowOff>9525</xdr:rowOff>
        </xdr:to>
        <xdr:sp macro="" textlink="">
          <xdr:nvSpPr>
            <xdr:cNvPr id="10411" name="Check Box 171" hidden="1">
              <a:extLst>
                <a:ext uri="{63B3BB69-23CF-44E3-9099-C40C66FF867C}">
                  <a14:compatExt spid="_x0000_s10411"/>
                </a:ext>
                <a:ext uri="{FF2B5EF4-FFF2-40B4-BE49-F238E27FC236}">
                  <a16:creationId xmlns:a16="http://schemas.microsoft.com/office/drawing/2014/main" id="{00000000-0008-0000-0200-0000A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93</xdr:row>
          <xdr:rowOff>171450</xdr:rowOff>
        </xdr:from>
        <xdr:to>
          <xdr:col>9</xdr:col>
          <xdr:colOff>466725</xdr:colOff>
          <xdr:row>95</xdr:row>
          <xdr:rowOff>19050</xdr:rowOff>
        </xdr:to>
        <xdr:sp macro="" textlink="">
          <xdr:nvSpPr>
            <xdr:cNvPr id="10412" name="Check Box 172" hidden="1">
              <a:extLst>
                <a:ext uri="{63B3BB69-23CF-44E3-9099-C40C66FF867C}">
                  <a14:compatExt spid="_x0000_s10412"/>
                </a:ext>
                <a:ext uri="{FF2B5EF4-FFF2-40B4-BE49-F238E27FC236}">
                  <a16:creationId xmlns:a16="http://schemas.microsoft.com/office/drawing/2014/main" id="{00000000-0008-0000-0200-0000A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97</xdr:row>
          <xdr:rowOff>171450</xdr:rowOff>
        </xdr:from>
        <xdr:to>
          <xdr:col>9</xdr:col>
          <xdr:colOff>476250</xdr:colOff>
          <xdr:row>99</xdr:row>
          <xdr:rowOff>19050</xdr:rowOff>
        </xdr:to>
        <xdr:sp macro="" textlink="">
          <xdr:nvSpPr>
            <xdr:cNvPr id="10413" name="Check Box 173" hidden="1">
              <a:extLst>
                <a:ext uri="{63B3BB69-23CF-44E3-9099-C40C66FF867C}">
                  <a14:compatExt spid="_x0000_s10413"/>
                </a:ext>
                <a:ext uri="{FF2B5EF4-FFF2-40B4-BE49-F238E27FC236}">
                  <a16:creationId xmlns:a16="http://schemas.microsoft.com/office/drawing/2014/main" id="{00000000-0008-0000-0200-0000A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96</xdr:row>
          <xdr:rowOff>180975</xdr:rowOff>
        </xdr:from>
        <xdr:to>
          <xdr:col>9</xdr:col>
          <xdr:colOff>466725</xdr:colOff>
          <xdr:row>98</xdr:row>
          <xdr:rowOff>28575</xdr:rowOff>
        </xdr:to>
        <xdr:sp macro="" textlink="">
          <xdr:nvSpPr>
            <xdr:cNvPr id="10414" name="Check Box 174" hidden="1">
              <a:extLst>
                <a:ext uri="{63B3BB69-23CF-44E3-9099-C40C66FF867C}">
                  <a14:compatExt spid="_x0000_s10414"/>
                </a:ext>
                <a:ext uri="{FF2B5EF4-FFF2-40B4-BE49-F238E27FC236}">
                  <a16:creationId xmlns:a16="http://schemas.microsoft.com/office/drawing/2014/main" id="{00000000-0008-0000-0200-0000A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100</xdr:row>
          <xdr:rowOff>171450</xdr:rowOff>
        </xdr:from>
        <xdr:to>
          <xdr:col>9</xdr:col>
          <xdr:colOff>466725</xdr:colOff>
          <xdr:row>102</xdr:row>
          <xdr:rowOff>28575</xdr:rowOff>
        </xdr:to>
        <xdr:sp macro="" textlink="">
          <xdr:nvSpPr>
            <xdr:cNvPr id="10415" name="Check Box 175" hidden="1">
              <a:extLst>
                <a:ext uri="{63B3BB69-23CF-44E3-9099-C40C66FF867C}">
                  <a14:compatExt spid="_x0000_s10415"/>
                </a:ext>
                <a:ext uri="{FF2B5EF4-FFF2-40B4-BE49-F238E27FC236}">
                  <a16:creationId xmlns:a16="http://schemas.microsoft.com/office/drawing/2014/main" id="{00000000-0008-0000-0200-0000A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99</xdr:row>
          <xdr:rowOff>180975</xdr:rowOff>
        </xdr:from>
        <xdr:to>
          <xdr:col>9</xdr:col>
          <xdr:colOff>466725</xdr:colOff>
          <xdr:row>101</xdr:row>
          <xdr:rowOff>28575</xdr:rowOff>
        </xdr:to>
        <xdr:sp macro="" textlink="">
          <xdr:nvSpPr>
            <xdr:cNvPr id="10416" name="Check Box 176" hidden="1">
              <a:extLst>
                <a:ext uri="{63B3BB69-23CF-44E3-9099-C40C66FF867C}">
                  <a14:compatExt spid="_x0000_s10416"/>
                </a:ext>
                <a:ext uri="{FF2B5EF4-FFF2-40B4-BE49-F238E27FC236}">
                  <a16:creationId xmlns:a16="http://schemas.microsoft.com/office/drawing/2014/main" id="{00000000-0008-0000-0200-0000B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103</xdr:row>
          <xdr:rowOff>161925</xdr:rowOff>
        </xdr:from>
        <xdr:to>
          <xdr:col>9</xdr:col>
          <xdr:colOff>466725</xdr:colOff>
          <xdr:row>104</xdr:row>
          <xdr:rowOff>190500</xdr:rowOff>
        </xdr:to>
        <xdr:sp macro="" textlink="">
          <xdr:nvSpPr>
            <xdr:cNvPr id="10417" name="Check Box 177" hidden="1">
              <a:extLst>
                <a:ext uri="{63B3BB69-23CF-44E3-9099-C40C66FF867C}">
                  <a14:compatExt spid="_x0000_s10417"/>
                </a:ext>
                <a:ext uri="{FF2B5EF4-FFF2-40B4-BE49-F238E27FC236}">
                  <a16:creationId xmlns:a16="http://schemas.microsoft.com/office/drawing/2014/main" id="{00000000-0008-0000-0200-0000B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102</xdr:row>
          <xdr:rowOff>190500</xdr:rowOff>
        </xdr:from>
        <xdr:to>
          <xdr:col>9</xdr:col>
          <xdr:colOff>466725</xdr:colOff>
          <xdr:row>104</xdr:row>
          <xdr:rowOff>28575</xdr:rowOff>
        </xdr:to>
        <xdr:sp macro="" textlink="">
          <xdr:nvSpPr>
            <xdr:cNvPr id="10418" name="Check Box 178" hidden="1">
              <a:extLst>
                <a:ext uri="{63B3BB69-23CF-44E3-9099-C40C66FF867C}">
                  <a14:compatExt spid="_x0000_s10418"/>
                </a:ext>
                <a:ext uri="{FF2B5EF4-FFF2-40B4-BE49-F238E27FC236}">
                  <a16:creationId xmlns:a16="http://schemas.microsoft.com/office/drawing/2014/main" id="{00000000-0008-0000-0200-0000B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104</xdr:row>
          <xdr:rowOff>152400</xdr:rowOff>
        </xdr:from>
        <xdr:to>
          <xdr:col>9</xdr:col>
          <xdr:colOff>466725</xdr:colOff>
          <xdr:row>105</xdr:row>
          <xdr:rowOff>190500</xdr:rowOff>
        </xdr:to>
        <xdr:sp macro="" textlink="">
          <xdr:nvSpPr>
            <xdr:cNvPr id="10421" name="Check Box 181" hidden="1">
              <a:extLst>
                <a:ext uri="{63B3BB69-23CF-44E3-9099-C40C66FF867C}">
                  <a14:compatExt spid="_x0000_s10421"/>
                </a:ext>
                <a:ext uri="{FF2B5EF4-FFF2-40B4-BE49-F238E27FC236}">
                  <a16:creationId xmlns:a16="http://schemas.microsoft.com/office/drawing/2014/main" id="{00000000-0008-0000-0200-0000B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107</xdr:row>
          <xdr:rowOff>161925</xdr:rowOff>
        </xdr:from>
        <xdr:to>
          <xdr:col>9</xdr:col>
          <xdr:colOff>476250</xdr:colOff>
          <xdr:row>109</xdr:row>
          <xdr:rowOff>9525</xdr:rowOff>
        </xdr:to>
        <xdr:sp macro="" textlink="">
          <xdr:nvSpPr>
            <xdr:cNvPr id="10422" name="Check Box 182" hidden="1">
              <a:extLst>
                <a:ext uri="{63B3BB69-23CF-44E3-9099-C40C66FF867C}">
                  <a14:compatExt spid="_x0000_s10422"/>
                </a:ext>
                <a:ext uri="{FF2B5EF4-FFF2-40B4-BE49-F238E27FC236}">
                  <a16:creationId xmlns:a16="http://schemas.microsoft.com/office/drawing/2014/main" id="{00000000-0008-0000-0200-0000B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106</xdr:row>
          <xdr:rowOff>180975</xdr:rowOff>
        </xdr:from>
        <xdr:to>
          <xdr:col>9</xdr:col>
          <xdr:colOff>466725</xdr:colOff>
          <xdr:row>108</xdr:row>
          <xdr:rowOff>19050</xdr:rowOff>
        </xdr:to>
        <xdr:sp macro="" textlink="">
          <xdr:nvSpPr>
            <xdr:cNvPr id="10423" name="Check Box 183" hidden="1">
              <a:extLst>
                <a:ext uri="{63B3BB69-23CF-44E3-9099-C40C66FF867C}">
                  <a14:compatExt spid="_x0000_s10423"/>
                </a:ext>
                <a:ext uri="{FF2B5EF4-FFF2-40B4-BE49-F238E27FC236}">
                  <a16:creationId xmlns:a16="http://schemas.microsoft.com/office/drawing/2014/main" id="{00000000-0008-0000-0200-0000B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108</xdr:row>
          <xdr:rowOff>152400</xdr:rowOff>
        </xdr:from>
        <xdr:to>
          <xdr:col>9</xdr:col>
          <xdr:colOff>485775</xdr:colOff>
          <xdr:row>109</xdr:row>
          <xdr:rowOff>200025</xdr:rowOff>
        </xdr:to>
        <xdr:sp macro="" textlink="">
          <xdr:nvSpPr>
            <xdr:cNvPr id="10426" name="Check Box 186" hidden="1">
              <a:extLst>
                <a:ext uri="{63B3BB69-23CF-44E3-9099-C40C66FF867C}">
                  <a14:compatExt spid="_x0000_s10426"/>
                </a:ext>
                <a:ext uri="{FF2B5EF4-FFF2-40B4-BE49-F238E27FC236}">
                  <a16:creationId xmlns:a16="http://schemas.microsoft.com/office/drawing/2014/main" id="{00000000-0008-0000-0200-0000B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111</xdr:row>
          <xdr:rowOff>180975</xdr:rowOff>
        </xdr:from>
        <xdr:to>
          <xdr:col>9</xdr:col>
          <xdr:colOff>476250</xdr:colOff>
          <xdr:row>113</xdr:row>
          <xdr:rowOff>9525</xdr:rowOff>
        </xdr:to>
        <xdr:sp macro="" textlink="">
          <xdr:nvSpPr>
            <xdr:cNvPr id="10429" name="Check Box 189" hidden="1">
              <a:extLst>
                <a:ext uri="{63B3BB69-23CF-44E3-9099-C40C66FF867C}">
                  <a14:compatExt spid="_x0000_s10429"/>
                </a:ext>
                <a:ext uri="{FF2B5EF4-FFF2-40B4-BE49-F238E27FC236}">
                  <a16:creationId xmlns:a16="http://schemas.microsoft.com/office/drawing/2014/main" id="{00000000-0008-0000-0200-0000B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110</xdr:row>
          <xdr:rowOff>171450</xdr:rowOff>
        </xdr:from>
        <xdr:to>
          <xdr:col>9</xdr:col>
          <xdr:colOff>466725</xdr:colOff>
          <xdr:row>112</xdr:row>
          <xdr:rowOff>19050</xdr:rowOff>
        </xdr:to>
        <xdr:sp macro="" textlink="">
          <xdr:nvSpPr>
            <xdr:cNvPr id="10430" name="Check Box 190" hidden="1">
              <a:extLst>
                <a:ext uri="{63B3BB69-23CF-44E3-9099-C40C66FF867C}">
                  <a14:compatExt spid="_x0000_s10430"/>
                </a:ext>
                <a:ext uri="{FF2B5EF4-FFF2-40B4-BE49-F238E27FC236}">
                  <a16:creationId xmlns:a16="http://schemas.microsoft.com/office/drawing/2014/main" id="{00000000-0008-0000-0200-0000B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112</xdr:row>
          <xdr:rowOff>180975</xdr:rowOff>
        </xdr:from>
        <xdr:to>
          <xdr:col>9</xdr:col>
          <xdr:colOff>476250</xdr:colOff>
          <xdr:row>114</xdr:row>
          <xdr:rowOff>9525</xdr:rowOff>
        </xdr:to>
        <xdr:sp macro="" textlink="">
          <xdr:nvSpPr>
            <xdr:cNvPr id="10431" name="Check Box 191" hidden="1">
              <a:extLst>
                <a:ext uri="{63B3BB69-23CF-44E3-9099-C40C66FF867C}">
                  <a14:compatExt spid="_x0000_s10431"/>
                </a:ext>
                <a:ext uri="{FF2B5EF4-FFF2-40B4-BE49-F238E27FC236}">
                  <a16:creationId xmlns:a16="http://schemas.microsoft.com/office/drawing/2014/main" id="{00000000-0008-0000-0200-0000B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113</xdr:row>
          <xdr:rowOff>180975</xdr:rowOff>
        </xdr:from>
        <xdr:to>
          <xdr:col>9</xdr:col>
          <xdr:colOff>485775</xdr:colOff>
          <xdr:row>115</xdr:row>
          <xdr:rowOff>9525</xdr:rowOff>
        </xdr:to>
        <xdr:sp macro="" textlink="">
          <xdr:nvSpPr>
            <xdr:cNvPr id="10433" name="Check Box 193" hidden="1">
              <a:extLst>
                <a:ext uri="{63B3BB69-23CF-44E3-9099-C40C66FF867C}">
                  <a14:compatExt spid="_x0000_s10433"/>
                </a:ext>
                <a:ext uri="{FF2B5EF4-FFF2-40B4-BE49-F238E27FC236}">
                  <a16:creationId xmlns:a16="http://schemas.microsoft.com/office/drawing/2014/main" id="{00000000-0008-0000-0200-0000C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114</xdr:row>
          <xdr:rowOff>171450</xdr:rowOff>
        </xdr:from>
        <xdr:to>
          <xdr:col>9</xdr:col>
          <xdr:colOff>485775</xdr:colOff>
          <xdr:row>116</xdr:row>
          <xdr:rowOff>0</xdr:rowOff>
        </xdr:to>
        <xdr:sp macro="" textlink="">
          <xdr:nvSpPr>
            <xdr:cNvPr id="10435" name="Check Box 195" hidden="1">
              <a:extLst>
                <a:ext uri="{63B3BB69-23CF-44E3-9099-C40C66FF867C}">
                  <a14:compatExt spid="_x0000_s10435"/>
                </a:ext>
                <a:ext uri="{FF2B5EF4-FFF2-40B4-BE49-F238E27FC236}">
                  <a16:creationId xmlns:a16="http://schemas.microsoft.com/office/drawing/2014/main" id="{00000000-0008-0000-0200-0000C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115</xdr:row>
          <xdr:rowOff>171450</xdr:rowOff>
        </xdr:from>
        <xdr:to>
          <xdr:col>9</xdr:col>
          <xdr:colOff>476250</xdr:colOff>
          <xdr:row>117</xdr:row>
          <xdr:rowOff>0</xdr:rowOff>
        </xdr:to>
        <xdr:sp macro="" textlink="">
          <xdr:nvSpPr>
            <xdr:cNvPr id="10437" name="Check Box 197" hidden="1">
              <a:extLst>
                <a:ext uri="{63B3BB69-23CF-44E3-9099-C40C66FF867C}">
                  <a14:compatExt spid="_x0000_s10437"/>
                </a:ext>
                <a:ext uri="{FF2B5EF4-FFF2-40B4-BE49-F238E27FC236}">
                  <a16:creationId xmlns:a16="http://schemas.microsoft.com/office/drawing/2014/main" id="{00000000-0008-0000-0200-0000C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23</xdr:row>
          <xdr:rowOff>123825</xdr:rowOff>
        </xdr:from>
        <xdr:to>
          <xdr:col>15</xdr:col>
          <xdr:colOff>466725</xdr:colOff>
          <xdr:row>25</xdr:row>
          <xdr:rowOff>9525</xdr:rowOff>
        </xdr:to>
        <xdr:sp macro="" textlink="">
          <xdr:nvSpPr>
            <xdr:cNvPr id="10438" name="Check Box 198" hidden="1">
              <a:extLst>
                <a:ext uri="{63B3BB69-23CF-44E3-9099-C40C66FF867C}">
                  <a14:compatExt spid="_x0000_s10438"/>
                </a:ext>
                <a:ext uri="{FF2B5EF4-FFF2-40B4-BE49-F238E27FC236}">
                  <a16:creationId xmlns:a16="http://schemas.microsoft.com/office/drawing/2014/main" id="{00000000-0008-0000-0200-0000C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22</xdr:row>
          <xdr:rowOff>123825</xdr:rowOff>
        </xdr:from>
        <xdr:to>
          <xdr:col>15</xdr:col>
          <xdr:colOff>466725</xdr:colOff>
          <xdr:row>24</xdr:row>
          <xdr:rowOff>9525</xdr:rowOff>
        </xdr:to>
        <xdr:sp macro="" textlink="">
          <xdr:nvSpPr>
            <xdr:cNvPr id="10439" name="Check Box 199" hidden="1">
              <a:extLst>
                <a:ext uri="{63B3BB69-23CF-44E3-9099-C40C66FF867C}">
                  <a14:compatExt spid="_x0000_s10439"/>
                </a:ext>
                <a:ext uri="{FF2B5EF4-FFF2-40B4-BE49-F238E27FC236}">
                  <a16:creationId xmlns:a16="http://schemas.microsoft.com/office/drawing/2014/main" id="{00000000-0008-0000-0200-0000C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26</xdr:row>
          <xdr:rowOff>123825</xdr:rowOff>
        </xdr:from>
        <xdr:to>
          <xdr:col>15</xdr:col>
          <xdr:colOff>466725</xdr:colOff>
          <xdr:row>28</xdr:row>
          <xdr:rowOff>9525</xdr:rowOff>
        </xdr:to>
        <xdr:sp macro="" textlink="">
          <xdr:nvSpPr>
            <xdr:cNvPr id="10440" name="Check Box 200" hidden="1">
              <a:extLst>
                <a:ext uri="{63B3BB69-23CF-44E3-9099-C40C66FF867C}">
                  <a14:compatExt spid="_x0000_s10440"/>
                </a:ext>
                <a:ext uri="{FF2B5EF4-FFF2-40B4-BE49-F238E27FC236}">
                  <a16:creationId xmlns:a16="http://schemas.microsoft.com/office/drawing/2014/main" id="{00000000-0008-0000-0200-0000C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25</xdr:row>
          <xdr:rowOff>123825</xdr:rowOff>
        </xdr:from>
        <xdr:to>
          <xdr:col>15</xdr:col>
          <xdr:colOff>466725</xdr:colOff>
          <xdr:row>27</xdr:row>
          <xdr:rowOff>9525</xdr:rowOff>
        </xdr:to>
        <xdr:sp macro="" textlink="">
          <xdr:nvSpPr>
            <xdr:cNvPr id="10441" name="Check Box 201" hidden="1">
              <a:extLst>
                <a:ext uri="{63B3BB69-23CF-44E3-9099-C40C66FF867C}">
                  <a14:compatExt spid="_x0000_s10441"/>
                </a:ext>
                <a:ext uri="{FF2B5EF4-FFF2-40B4-BE49-F238E27FC236}">
                  <a16:creationId xmlns:a16="http://schemas.microsoft.com/office/drawing/2014/main" id="{00000000-0008-0000-0200-0000C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32</xdr:row>
          <xdr:rowOff>123825</xdr:rowOff>
        </xdr:from>
        <xdr:to>
          <xdr:col>15</xdr:col>
          <xdr:colOff>476250</xdr:colOff>
          <xdr:row>34</xdr:row>
          <xdr:rowOff>19050</xdr:rowOff>
        </xdr:to>
        <xdr:sp macro="" textlink="">
          <xdr:nvSpPr>
            <xdr:cNvPr id="10442" name="Check Box 202" hidden="1">
              <a:extLst>
                <a:ext uri="{63B3BB69-23CF-44E3-9099-C40C66FF867C}">
                  <a14:compatExt spid="_x0000_s10442"/>
                </a:ext>
                <a:ext uri="{FF2B5EF4-FFF2-40B4-BE49-F238E27FC236}">
                  <a16:creationId xmlns:a16="http://schemas.microsoft.com/office/drawing/2014/main" id="{00000000-0008-0000-0200-0000C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31</xdr:row>
          <xdr:rowOff>123825</xdr:rowOff>
        </xdr:from>
        <xdr:to>
          <xdr:col>15</xdr:col>
          <xdr:colOff>476250</xdr:colOff>
          <xdr:row>33</xdr:row>
          <xdr:rowOff>19050</xdr:rowOff>
        </xdr:to>
        <xdr:sp macro="" textlink="">
          <xdr:nvSpPr>
            <xdr:cNvPr id="10443" name="Check Box 203" hidden="1">
              <a:extLst>
                <a:ext uri="{63B3BB69-23CF-44E3-9099-C40C66FF867C}">
                  <a14:compatExt spid="_x0000_s10443"/>
                </a:ext>
                <a:ext uri="{FF2B5EF4-FFF2-40B4-BE49-F238E27FC236}">
                  <a16:creationId xmlns:a16="http://schemas.microsoft.com/office/drawing/2014/main" id="{00000000-0008-0000-0200-0000C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35</xdr:row>
          <xdr:rowOff>123825</xdr:rowOff>
        </xdr:from>
        <xdr:to>
          <xdr:col>15</xdr:col>
          <xdr:colOff>476250</xdr:colOff>
          <xdr:row>37</xdr:row>
          <xdr:rowOff>19050</xdr:rowOff>
        </xdr:to>
        <xdr:sp macro="" textlink="">
          <xdr:nvSpPr>
            <xdr:cNvPr id="10444" name="Check Box 204" hidden="1">
              <a:extLst>
                <a:ext uri="{63B3BB69-23CF-44E3-9099-C40C66FF867C}">
                  <a14:compatExt spid="_x0000_s10444"/>
                </a:ext>
                <a:ext uri="{FF2B5EF4-FFF2-40B4-BE49-F238E27FC236}">
                  <a16:creationId xmlns:a16="http://schemas.microsoft.com/office/drawing/2014/main" id="{00000000-0008-0000-0200-0000C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34</xdr:row>
          <xdr:rowOff>123825</xdr:rowOff>
        </xdr:from>
        <xdr:to>
          <xdr:col>15</xdr:col>
          <xdr:colOff>476250</xdr:colOff>
          <xdr:row>36</xdr:row>
          <xdr:rowOff>19050</xdr:rowOff>
        </xdr:to>
        <xdr:sp macro="" textlink="">
          <xdr:nvSpPr>
            <xdr:cNvPr id="10445" name="Check Box 205" hidden="1">
              <a:extLst>
                <a:ext uri="{63B3BB69-23CF-44E3-9099-C40C66FF867C}">
                  <a14:compatExt spid="_x0000_s10445"/>
                </a:ext>
                <a:ext uri="{FF2B5EF4-FFF2-40B4-BE49-F238E27FC236}">
                  <a16:creationId xmlns:a16="http://schemas.microsoft.com/office/drawing/2014/main" id="{00000000-0008-0000-0200-0000C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38</xdr:row>
          <xdr:rowOff>142875</xdr:rowOff>
        </xdr:from>
        <xdr:to>
          <xdr:col>15</xdr:col>
          <xdr:colOff>476250</xdr:colOff>
          <xdr:row>40</xdr:row>
          <xdr:rowOff>19050</xdr:rowOff>
        </xdr:to>
        <xdr:sp macro="" textlink="">
          <xdr:nvSpPr>
            <xdr:cNvPr id="10448" name="Check Box 208" hidden="1">
              <a:extLst>
                <a:ext uri="{63B3BB69-23CF-44E3-9099-C40C66FF867C}">
                  <a14:compatExt spid="_x0000_s10448"/>
                </a:ext>
                <a:ext uri="{FF2B5EF4-FFF2-40B4-BE49-F238E27FC236}">
                  <a16:creationId xmlns:a16="http://schemas.microsoft.com/office/drawing/2014/main" id="{00000000-0008-0000-0200-0000D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37</xdr:row>
          <xdr:rowOff>123825</xdr:rowOff>
        </xdr:from>
        <xdr:to>
          <xdr:col>15</xdr:col>
          <xdr:colOff>476250</xdr:colOff>
          <xdr:row>39</xdr:row>
          <xdr:rowOff>0</xdr:rowOff>
        </xdr:to>
        <xdr:sp macro="" textlink="">
          <xdr:nvSpPr>
            <xdr:cNvPr id="10449" name="Check Box 209" hidden="1">
              <a:extLst>
                <a:ext uri="{63B3BB69-23CF-44E3-9099-C40C66FF867C}">
                  <a14:compatExt spid="_x0000_s10449"/>
                </a:ext>
                <a:ext uri="{FF2B5EF4-FFF2-40B4-BE49-F238E27FC236}">
                  <a16:creationId xmlns:a16="http://schemas.microsoft.com/office/drawing/2014/main" id="{00000000-0008-0000-0200-0000D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39</xdr:row>
          <xdr:rowOff>123825</xdr:rowOff>
        </xdr:from>
        <xdr:to>
          <xdr:col>15</xdr:col>
          <xdr:colOff>476250</xdr:colOff>
          <xdr:row>41</xdr:row>
          <xdr:rowOff>19050</xdr:rowOff>
        </xdr:to>
        <xdr:sp macro="" textlink="">
          <xdr:nvSpPr>
            <xdr:cNvPr id="10450" name="Check Box 210" hidden="1">
              <a:extLst>
                <a:ext uri="{63B3BB69-23CF-44E3-9099-C40C66FF867C}">
                  <a14:compatExt spid="_x0000_s10450"/>
                </a:ext>
                <a:ext uri="{FF2B5EF4-FFF2-40B4-BE49-F238E27FC236}">
                  <a16:creationId xmlns:a16="http://schemas.microsoft.com/office/drawing/2014/main" id="{00000000-0008-0000-0200-0000D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40</xdr:row>
          <xdr:rowOff>123825</xdr:rowOff>
        </xdr:from>
        <xdr:to>
          <xdr:col>15</xdr:col>
          <xdr:colOff>476250</xdr:colOff>
          <xdr:row>42</xdr:row>
          <xdr:rowOff>19050</xdr:rowOff>
        </xdr:to>
        <xdr:sp macro="" textlink="">
          <xdr:nvSpPr>
            <xdr:cNvPr id="10452" name="Check Box 212" hidden="1">
              <a:extLst>
                <a:ext uri="{63B3BB69-23CF-44E3-9099-C40C66FF867C}">
                  <a14:compatExt spid="_x0000_s10452"/>
                </a:ext>
                <a:ext uri="{FF2B5EF4-FFF2-40B4-BE49-F238E27FC236}">
                  <a16:creationId xmlns:a16="http://schemas.microsoft.com/office/drawing/2014/main" id="{00000000-0008-0000-0200-0000D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41</xdr:row>
          <xdr:rowOff>123825</xdr:rowOff>
        </xdr:from>
        <xdr:to>
          <xdr:col>15</xdr:col>
          <xdr:colOff>466725</xdr:colOff>
          <xdr:row>43</xdr:row>
          <xdr:rowOff>9525</xdr:rowOff>
        </xdr:to>
        <xdr:sp macro="" textlink="">
          <xdr:nvSpPr>
            <xdr:cNvPr id="10454" name="Check Box 214" hidden="1">
              <a:extLst>
                <a:ext uri="{63B3BB69-23CF-44E3-9099-C40C66FF867C}">
                  <a14:compatExt spid="_x0000_s10454"/>
                </a:ext>
                <a:ext uri="{FF2B5EF4-FFF2-40B4-BE49-F238E27FC236}">
                  <a16:creationId xmlns:a16="http://schemas.microsoft.com/office/drawing/2014/main" id="{00000000-0008-0000-0200-0000D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42</xdr:row>
          <xdr:rowOff>123825</xdr:rowOff>
        </xdr:from>
        <xdr:to>
          <xdr:col>15</xdr:col>
          <xdr:colOff>466725</xdr:colOff>
          <xdr:row>44</xdr:row>
          <xdr:rowOff>19050</xdr:rowOff>
        </xdr:to>
        <xdr:sp macro="" textlink="">
          <xdr:nvSpPr>
            <xdr:cNvPr id="10456" name="Check Box 216" hidden="1">
              <a:extLst>
                <a:ext uri="{63B3BB69-23CF-44E3-9099-C40C66FF867C}">
                  <a14:compatExt spid="_x0000_s10456"/>
                </a:ext>
                <a:ext uri="{FF2B5EF4-FFF2-40B4-BE49-F238E27FC236}">
                  <a16:creationId xmlns:a16="http://schemas.microsoft.com/office/drawing/2014/main" id="{00000000-0008-0000-0200-0000D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4</xdr:row>
          <xdr:rowOff>123825</xdr:rowOff>
        </xdr:from>
        <xdr:to>
          <xdr:col>22</xdr:col>
          <xdr:colOff>0</xdr:colOff>
          <xdr:row>6</xdr:row>
          <xdr:rowOff>19050</xdr:rowOff>
        </xdr:to>
        <xdr:sp macro="" textlink="">
          <xdr:nvSpPr>
            <xdr:cNvPr id="10457" name="Check Box 217" hidden="1">
              <a:extLst>
                <a:ext uri="{63B3BB69-23CF-44E3-9099-C40C66FF867C}">
                  <a14:compatExt spid="_x0000_s10457"/>
                </a:ext>
                <a:ext uri="{FF2B5EF4-FFF2-40B4-BE49-F238E27FC236}">
                  <a16:creationId xmlns:a16="http://schemas.microsoft.com/office/drawing/2014/main" id="{00000000-0008-0000-0200-0000D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3</xdr:row>
          <xdr:rowOff>123825</xdr:rowOff>
        </xdr:from>
        <xdr:to>
          <xdr:col>22</xdr:col>
          <xdr:colOff>0</xdr:colOff>
          <xdr:row>5</xdr:row>
          <xdr:rowOff>19050</xdr:rowOff>
        </xdr:to>
        <xdr:sp macro="" textlink="">
          <xdr:nvSpPr>
            <xdr:cNvPr id="10458" name="Check Box 218" hidden="1">
              <a:extLst>
                <a:ext uri="{63B3BB69-23CF-44E3-9099-C40C66FF867C}">
                  <a14:compatExt spid="_x0000_s10458"/>
                </a:ext>
                <a:ext uri="{FF2B5EF4-FFF2-40B4-BE49-F238E27FC236}">
                  <a16:creationId xmlns:a16="http://schemas.microsoft.com/office/drawing/2014/main" id="{00000000-0008-0000-0200-0000D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7</xdr:row>
          <xdr:rowOff>123825</xdr:rowOff>
        </xdr:from>
        <xdr:to>
          <xdr:col>22</xdr:col>
          <xdr:colOff>0</xdr:colOff>
          <xdr:row>9</xdr:row>
          <xdr:rowOff>0</xdr:rowOff>
        </xdr:to>
        <xdr:sp macro="" textlink="">
          <xdr:nvSpPr>
            <xdr:cNvPr id="10459" name="Check Box 219" hidden="1">
              <a:extLst>
                <a:ext uri="{63B3BB69-23CF-44E3-9099-C40C66FF867C}">
                  <a14:compatExt spid="_x0000_s10459"/>
                </a:ext>
                <a:ext uri="{FF2B5EF4-FFF2-40B4-BE49-F238E27FC236}">
                  <a16:creationId xmlns:a16="http://schemas.microsoft.com/office/drawing/2014/main" id="{00000000-0008-0000-0200-0000D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6</xdr:row>
          <xdr:rowOff>123825</xdr:rowOff>
        </xdr:from>
        <xdr:to>
          <xdr:col>22</xdr:col>
          <xdr:colOff>0</xdr:colOff>
          <xdr:row>8</xdr:row>
          <xdr:rowOff>9525</xdr:rowOff>
        </xdr:to>
        <xdr:sp macro="" textlink="">
          <xdr:nvSpPr>
            <xdr:cNvPr id="10460" name="Check Box 220" hidden="1">
              <a:extLst>
                <a:ext uri="{63B3BB69-23CF-44E3-9099-C40C66FF867C}">
                  <a14:compatExt spid="_x0000_s10460"/>
                </a:ext>
                <a:ext uri="{FF2B5EF4-FFF2-40B4-BE49-F238E27FC236}">
                  <a16:creationId xmlns:a16="http://schemas.microsoft.com/office/drawing/2014/main" id="{00000000-0008-0000-0200-0000D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10</xdr:row>
          <xdr:rowOff>123825</xdr:rowOff>
        </xdr:from>
        <xdr:to>
          <xdr:col>22</xdr:col>
          <xdr:colOff>0</xdr:colOff>
          <xdr:row>12</xdr:row>
          <xdr:rowOff>0</xdr:rowOff>
        </xdr:to>
        <xdr:sp macro="" textlink="">
          <xdr:nvSpPr>
            <xdr:cNvPr id="10461" name="Check Box 221" hidden="1">
              <a:extLst>
                <a:ext uri="{63B3BB69-23CF-44E3-9099-C40C66FF867C}">
                  <a14:compatExt spid="_x0000_s10461"/>
                </a:ext>
                <a:ext uri="{FF2B5EF4-FFF2-40B4-BE49-F238E27FC236}">
                  <a16:creationId xmlns:a16="http://schemas.microsoft.com/office/drawing/2014/main" id="{00000000-0008-0000-0200-0000D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9</xdr:row>
          <xdr:rowOff>123825</xdr:rowOff>
        </xdr:from>
        <xdr:to>
          <xdr:col>22</xdr:col>
          <xdr:colOff>0</xdr:colOff>
          <xdr:row>11</xdr:row>
          <xdr:rowOff>9525</xdr:rowOff>
        </xdr:to>
        <xdr:sp macro="" textlink="">
          <xdr:nvSpPr>
            <xdr:cNvPr id="10462" name="Check Box 222" hidden="1">
              <a:extLst>
                <a:ext uri="{63B3BB69-23CF-44E3-9099-C40C66FF867C}">
                  <a14:compatExt spid="_x0000_s10462"/>
                </a:ext>
                <a:ext uri="{FF2B5EF4-FFF2-40B4-BE49-F238E27FC236}">
                  <a16:creationId xmlns:a16="http://schemas.microsoft.com/office/drawing/2014/main" id="{00000000-0008-0000-0200-0000D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13</xdr:row>
          <xdr:rowOff>123825</xdr:rowOff>
        </xdr:from>
        <xdr:to>
          <xdr:col>22</xdr:col>
          <xdr:colOff>0</xdr:colOff>
          <xdr:row>15</xdr:row>
          <xdr:rowOff>0</xdr:rowOff>
        </xdr:to>
        <xdr:sp macro="" textlink="">
          <xdr:nvSpPr>
            <xdr:cNvPr id="10463" name="Check Box 223" hidden="1">
              <a:extLst>
                <a:ext uri="{63B3BB69-23CF-44E3-9099-C40C66FF867C}">
                  <a14:compatExt spid="_x0000_s10463"/>
                </a:ext>
                <a:ext uri="{FF2B5EF4-FFF2-40B4-BE49-F238E27FC236}">
                  <a16:creationId xmlns:a16="http://schemas.microsoft.com/office/drawing/2014/main" id="{00000000-0008-0000-0200-0000D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12</xdr:row>
          <xdr:rowOff>142875</xdr:rowOff>
        </xdr:from>
        <xdr:to>
          <xdr:col>22</xdr:col>
          <xdr:colOff>0</xdr:colOff>
          <xdr:row>14</xdr:row>
          <xdr:rowOff>19050</xdr:rowOff>
        </xdr:to>
        <xdr:sp macro="" textlink="">
          <xdr:nvSpPr>
            <xdr:cNvPr id="10464" name="Check Box 224" hidden="1">
              <a:extLst>
                <a:ext uri="{63B3BB69-23CF-44E3-9099-C40C66FF867C}">
                  <a14:compatExt spid="_x0000_s10464"/>
                </a:ext>
                <a:ext uri="{FF2B5EF4-FFF2-40B4-BE49-F238E27FC236}">
                  <a16:creationId xmlns:a16="http://schemas.microsoft.com/office/drawing/2014/main" id="{00000000-0008-0000-0200-0000E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16</xdr:row>
          <xdr:rowOff>123825</xdr:rowOff>
        </xdr:from>
        <xdr:to>
          <xdr:col>22</xdr:col>
          <xdr:colOff>0</xdr:colOff>
          <xdr:row>18</xdr:row>
          <xdr:rowOff>0</xdr:rowOff>
        </xdr:to>
        <xdr:sp macro="" textlink="">
          <xdr:nvSpPr>
            <xdr:cNvPr id="10465" name="Check Box 225" hidden="1">
              <a:extLst>
                <a:ext uri="{63B3BB69-23CF-44E3-9099-C40C66FF867C}">
                  <a14:compatExt spid="_x0000_s10465"/>
                </a:ext>
                <a:ext uri="{FF2B5EF4-FFF2-40B4-BE49-F238E27FC236}">
                  <a16:creationId xmlns:a16="http://schemas.microsoft.com/office/drawing/2014/main" id="{00000000-0008-0000-0200-0000E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15</xdr:row>
          <xdr:rowOff>123825</xdr:rowOff>
        </xdr:from>
        <xdr:to>
          <xdr:col>22</xdr:col>
          <xdr:colOff>0</xdr:colOff>
          <xdr:row>17</xdr:row>
          <xdr:rowOff>9525</xdr:rowOff>
        </xdr:to>
        <xdr:sp macro="" textlink="">
          <xdr:nvSpPr>
            <xdr:cNvPr id="10466" name="Check Box 226" hidden="1">
              <a:extLst>
                <a:ext uri="{63B3BB69-23CF-44E3-9099-C40C66FF867C}">
                  <a14:compatExt spid="_x0000_s10466"/>
                </a:ext>
                <a:ext uri="{FF2B5EF4-FFF2-40B4-BE49-F238E27FC236}">
                  <a16:creationId xmlns:a16="http://schemas.microsoft.com/office/drawing/2014/main" id="{00000000-0008-0000-0200-0000E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25</xdr:row>
          <xdr:rowOff>123825</xdr:rowOff>
        </xdr:from>
        <xdr:to>
          <xdr:col>22</xdr:col>
          <xdr:colOff>0</xdr:colOff>
          <xdr:row>27</xdr:row>
          <xdr:rowOff>0</xdr:rowOff>
        </xdr:to>
        <xdr:sp macro="" textlink="">
          <xdr:nvSpPr>
            <xdr:cNvPr id="10467" name="Check Box 227" hidden="1">
              <a:extLst>
                <a:ext uri="{63B3BB69-23CF-44E3-9099-C40C66FF867C}">
                  <a14:compatExt spid="_x0000_s10467"/>
                </a:ext>
                <a:ext uri="{FF2B5EF4-FFF2-40B4-BE49-F238E27FC236}">
                  <a16:creationId xmlns:a16="http://schemas.microsoft.com/office/drawing/2014/main" id="{00000000-0008-0000-0200-0000E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24</xdr:row>
          <xdr:rowOff>123825</xdr:rowOff>
        </xdr:from>
        <xdr:to>
          <xdr:col>22</xdr:col>
          <xdr:colOff>0</xdr:colOff>
          <xdr:row>26</xdr:row>
          <xdr:rowOff>0</xdr:rowOff>
        </xdr:to>
        <xdr:sp macro="" textlink="">
          <xdr:nvSpPr>
            <xdr:cNvPr id="10468" name="Check Box 228" hidden="1">
              <a:extLst>
                <a:ext uri="{63B3BB69-23CF-44E3-9099-C40C66FF867C}">
                  <a14:compatExt spid="_x0000_s10468"/>
                </a:ext>
                <a:ext uri="{FF2B5EF4-FFF2-40B4-BE49-F238E27FC236}">
                  <a16:creationId xmlns:a16="http://schemas.microsoft.com/office/drawing/2014/main" id="{00000000-0008-0000-0200-0000E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19</xdr:row>
          <xdr:rowOff>123825</xdr:rowOff>
        </xdr:from>
        <xdr:to>
          <xdr:col>22</xdr:col>
          <xdr:colOff>0</xdr:colOff>
          <xdr:row>21</xdr:row>
          <xdr:rowOff>0</xdr:rowOff>
        </xdr:to>
        <xdr:sp macro="" textlink="">
          <xdr:nvSpPr>
            <xdr:cNvPr id="10469" name="Check Box 229" hidden="1">
              <a:extLst>
                <a:ext uri="{63B3BB69-23CF-44E3-9099-C40C66FF867C}">
                  <a14:compatExt spid="_x0000_s10469"/>
                </a:ext>
                <a:ext uri="{FF2B5EF4-FFF2-40B4-BE49-F238E27FC236}">
                  <a16:creationId xmlns:a16="http://schemas.microsoft.com/office/drawing/2014/main" id="{00000000-0008-0000-0200-0000E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18</xdr:row>
          <xdr:rowOff>123825</xdr:rowOff>
        </xdr:from>
        <xdr:to>
          <xdr:col>22</xdr:col>
          <xdr:colOff>0</xdr:colOff>
          <xdr:row>20</xdr:row>
          <xdr:rowOff>9525</xdr:rowOff>
        </xdr:to>
        <xdr:sp macro="" textlink="">
          <xdr:nvSpPr>
            <xdr:cNvPr id="10470" name="Check Box 230" hidden="1">
              <a:extLst>
                <a:ext uri="{63B3BB69-23CF-44E3-9099-C40C66FF867C}">
                  <a14:compatExt spid="_x0000_s10470"/>
                </a:ext>
                <a:ext uri="{FF2B5EF4-FFF2-40B4-BE49-F238E27FC236}">
                  <a16:creationId xmlns:a16="http://schemas.microsoft.com/office/drawing/2014/main" id="{00000000-0008-0000-0200-0000E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31</xdr:row>
          <xdr:rowOff>123825</xdr:rowOff>
        </xdr:from>
        <xdr:to>
          <xdr:col>22</xdr:col>
          <xdr:colOff>0</xdr:colOff>
          <xdr:row>33</xdr:row>
          <xdr:rowOff>19050</xdr:rowOff>
        </xdr:to>
        <xdr:sp macro="" textlink="">
          <xdr:nvSpPr>
            <xdr:cNvPr id="10471" name="Check Box 231" hidden="1">
              <a:extLst>
                <a:ext uri="{63B3BB69-23CF-44E3-9099-C40C66FF867C}">
                  <a14:compatExt spid="_x0000_s10471"/>
                </a:ext>
                <a:ext uri="{FF2B5EF4-FFF2-40B4-BE49-F238E27FC236}">
                  <a16:creationId xmlns:a16="http://schemas.microsoft.com/office/drawing/2014/main" id="{00000000-0008-0000-0200-0000E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30</xdr:row>
          <xdr:rowOff>123825</xdr:rowOff>
        </xdr:from>
        <xdr:to>
          <xdr:col>22</xdr:col>
          <xdr:colOff>0</xdr:colOff>
          <xdr:row>32</xdr:row>
          <xdr:rowOff>19050</xdr:rowOff>
        </xdr:to>
        <xdr:sp macro="" textlink="">
          <xdr:nvSpPr>
            <xdr:cNvPr id="10472" name="Check Box 232" hidden="1">
              <a:extLst>
                <a:ext uri="{63B3BB69-23CF-44E3-9099-C40C66FF867C}">
                  <a14:compatExt spid="_x0000_s10472"/>
                </a:ext>
                <a:ext uri="{FF2B5EF4-FFF2-40B4-BE49-F238E27FC236}">
                  <a16:creationId xmlns:a16="http://schemas.microsoft.com/office/drawing/2014/main" id="{00000000-0008-0000-0200-0000E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1123950</xdr:colOff>
          <xdr:row>491</xdr:row>
          <xdr:rowOff>28575</xdr:rowOff>
        </xdr:from>
        <xdr:to>
          <xdr:col>36</xdr:col>
          <xdr:colOff>323850</xdr:colOff>
          <xdr:row>492</xdr:row>
          <xdr:rowOff>142875</xdr:rowOff>
        </xdr:to>
        <xdr:sp macro="" textlink="">
          <xdr:nvSpPr>
            <xdr:cNvPr id="10473" name="Button 233" hidden="1">
              <a:extLst>
                <a:ext uri="{63B3BB69-23CF-44E3-9099-C40C66FF867C}">
                  <a14:compatExt spid="_x0000_s10473"/>
                </a:ext>
                <a:ext uri="{FF2B5EF4-FFF2-40B4-BE49-F238E27FC236}">
                  <a16:creationId xmlns:a16="http://schemas.microsoft.com/office/drawing/2014/main" id="{00000000-0008-0000-0200-0000E9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Reset Questionnaire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68</xdr:row>
          <xdr:rowOff>190500</xdr:rowOff>
        </xdr:from>
        <xdr:to>
          <xdr:col>3</xdr:col>
          <xdr:colOff>476250</xdr:colOff>
          <xdr:row>70</xdr:row>
          <xdr:rowOff>28575</xdr:rowOff>
        </xdr:to>
        <xdr:sp macro="" textlink="">
          <xdr:nvSpPr>
            <xdr:cNvPr id="10474" name="Check Box 234" hidden="1">
              <a:extLst>
                <a:ext uri="{63B3BB69-23CF-44E3-9099-C40C66FF867C}">
                  <a14:compatExt spid="_x0000_s10474"/>
                </a:ext>
                <a:ext uri="{FF2B5EF4-FFF2-40B4-BE49-F238E27FC236}">
                  <a16:creationId xmlns:a16="http://schemas.microsoft.com/office/drawing/2014/main" id="{00000000-0008-0000-0200-0000E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69</xdr:row>
          <xdr:rowOff>171450</xdr:rowOff>
        </xdr:from>
        <xdr:to>
          <xdr:col>3</xdr:col>
          <xdr:colOff>476250</xdr:colOff>
          <xdr:row>71</xdr:row>
          <xdr:rowOff>28575</xdr:rowOff>
        </xdr:to>
        <xdr:sp macro="" textlink="">
          <xdr:nvSpPr>
            <xdr:cNvPr id="10475" name="Check Box 235" hidden="1">
              <a:extLst>
                <a:ext uri="{63B3BB69-23CF-44E3-9099-C40C66FF867C}">
                  <a14:compatExt spid="_x0000_s10475"/>
                </a:ext>
                <a:ext uri="{FF2B5EF4-FFF2-40B4-BE49-F238E27FC236}">
                  <a16:creationId xmlns:a16="http://schemas.microsoft.com/office/drawing/2014/main" id="{00000000-0008-0000-0200-0000E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70</xdr:row>
          <xdr:rowOff>161925</xdr:rowOff>
        </xdr:from>
        <xdr:to>
          <xdr:col>3</xdr:col>
          <xdr:colOff>476250</xdr:colOff>
          <xdr:row>72</xdr:row>
          <xdr:rowOff>0</xdr:rowOff>
        </xdr:to>
        <xdr:sp macro="" textlink="">
          <xdr:nvSpPr>
            <xdr:cNvPr id="10476" name="Check Box 236" hidden="1">
              <a:extLst>
                <a:ext uri="{63B3BB69-23CF-44E3-9099-C40C66FF867C}">
                  <a14:compatExt spid="_x0000_s10476"/>
                </a:ext>
                <a:ext uri="{FF2B5EF4-FFF2-40B4-BE49-F238E27FC236}">
                  <a16:creationId xmlns:a16="http://schemas.microsoft.com/office/drawing/2014/main" id="{00000000-0008-0000-0200-0000E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71</xdr:row>
          <xdr:rowOff>161925</xdr:rowOff>
        </xdr:from>
        <xdr:to>
          <xdr:col>3</xdr:col>
          <xdr:colOff>476250</xdr:colOff>
          <xdr:row>73</xdr:row>
          <xdr:rowOff>9525</xdr:rowOff>
        </xdr:to>
        <xdr:sp macro="" textlink="">
          <xdr:nvSpPr>
            <xdr:cNvPr id="10477" name="Check Box 237" hidden="1">
              <a:extLst>
                <a:ext uri="{63B3BB69-23CF-44E3-9099-C40C66FF867C}">
                  <a14:compatExt spid="_x0000_s10477"/>
                </a:ext>
                <a:ext uri="{FF2B5EF4-FFF2-40B4-BE49-F238E27FC236}">
                  <a16:creationId xmlns:a16="http://schemas.microsoft.com/office/drawing/2014/main" id="{00000000-0008-0000-0200-0000E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73</xdr:row>
          <xdr:rowOff>0</xdr:rowOff>
        </xdr:from>
        <xdr:to>
          <xdr:col>3</xdr:col>
          <xdr:colOff>476250</xdr:colOff>
          <xdr:row>74</xdr:row>
          <xdr:rowOff>28575</xdr:rowOff>
        </xdr:to>
        <xdr:sp macro="" textlink="">
          <xdr:nvSpPr>
            <xdr:cNvPr id="10478" name="Check Box 238" hidden="1">
              <a:extLst>
                <a:ext uri="{63B3BB69-23CF-44E3-9099-C40C66FF867C}">
                  <a14:compatExt spid="_x0000_s10478"/>
                </a:ext>
                <a:ext uri="{FF2B5EF4-FFF2-40B4-BE49-F238E27FC236}">
                  <a16:creationId xmlns:a16="http://schemas.microsoft.com/office/drawing/2014/main" id="{00000000-0008-0000-0200-0000E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77</xdr:row>
          <xdr:rowOff>142875</xdr:rowOff>
        </xdr:from>
        <xdr:to>
          <xdr:col>3</xdr:col>
          <xdr:colOff>476250</xdr:colOff>
          <xdr:row>78</xdr:row>
          <xdr:rowOff>171450</xdr:rowOff>
        </xdr:to>
        <xdr:sp macro="" textlink="">
          <xdr:nvSpPr>
            <xdr:cNvPr id="10479" name="Check Box 239" hidden="1">
              <a:extLst>
                <a:ext uri="{63B3BB69-23CF-44E3-9099-C40C66FF867C}">
                  <a14:compatExt spid="_x0000_s10479"/>
                </a:ext>
                <a:ext uri="{FF2B5EF4-FFF2-40B4-BE49-F238E27FC236}">
                  <a16:creationId xmlns:a16="http://schemas.microsoft.com/office/drawing/2014/main" id="{00000000-0008-0000-0200-0000E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76</xdr:row>
          <xdr:rowOff>133350</xdr:rowOff>
        </xdr:from>
        <xdr:to>
          <xdr:col>3</xdr:col>
          <xdr:colOff>476250</xdr:colOff>
          <xdr:row>77</xdr:row>
          <xdr:rowOff>171450</xdr:rowOff>
        </xdr:to>
        <xdr:sp macro="" textlink="">
          <xdr:nvSpPr>
            <xdr:cNvPr id="10480" name="Check Box 240" hidden="1">
              <a:extLst>
                <a:ext uri="{63B3BB69-23CF-44E3-9099-C40C66FF867C}">
                  <a14:compatExt spid="_x0000_s10480"/>
                </a:ext>
                <a:ext uri="{FF2B5EF4-FFF2-40B4-BE49-F238E27FC236}">
                  <a16:creationId xmlns:a16="http://schemas.microsoft.com/office/drawing/2014/main" id="{00000000-0008-0000-0200-0000F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73</xdr:row>
          <xdr:rowOff>161925</xdr:rowOff>
        </xdr:from>
        <xdr:to>
          <xdr:col>3</xdr:col>
          <xdr:colOff>476250</xdr:colOff>
          <xdr:row>75</xdr:row>
          <xdr:rowOff>0</xdr:rowOff>
        </xdr:to>
        <xdr:sp macro="" textlink="">
          <xdr:nvSpPr>
            <xdr:cNvPr id="10482" name="Check Box 242" hidden="1">
              <a:extLst>
                <a:ext uri="{63B3BB69-23CF-44E3-9099-C40C66FF867C}">
                  <a14:compatExt spid="_x0000_s10482"/>
                </a:ext>
                <a:ext uri="{FF2B5EF4-FFF2-40B4-BE49-F238E27FC236}">
                  <a16:creationId xmlns:a16="http://schemas.microsoft.com/office/drawing/2014/main" id="{00000000-0008-0000-0200-0000F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24</xdr:row>
          <xdr:rowOff>123825</xdr:rowOff>
        </xdr:from>
        <xdr:to>
          <xdr:col>3</xdr:col>
          <xdr:colOff>466725</xdr:colOff>
          <xdr:row>26</xdr:row>
          <xdr:rowOff>9525</xdr:rowOff>
        </xdr:to>
        <xdr:sp macro="" textlink="">
          <xdr:nvSpPr>
            <xdr:cNvPr id="10483" name="Check Box 243" hidden="1">
              <a:extLst>
                <a:ext uri="{63B3BB69-23CF-44E3-9099-C40C66FF867C}">
                  <a14:compatExt spid="_x0000_s10483"/>
                </a:ext>
                <a:ext uri="{FF2B5EF4-FFF2-40B4-BE49-F238E27FC236}">
                  <a16:creationId xmlns:a16="http://schemas.microsoft.com/office/drawing/2014/main" id="{00000000-0008-0000-0200-0000F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126</xdr:row>
          <xdr:rowOff>180975</xdr:rowOff>
        </xdr:from>
        <xdr:to>
          <xdr:col>9</xdr:col>
          <xdr:colOff>466725</xdr:colOff>
          <xdr:row>128</xdr:row>
          <xdr:rowOff>9525</xdr:rowOff>
        </xdr:to>
        <xdr:sp macro="" textlink="">
          <xdr:nvSpPr>
            <xdr:cNvPr id="10484" name="Check Box 244" hidden="1">
              <a:extLst>
                <a:ext uri="{63B3BB69-23CF-44E3-9099-C40C66FF867C}">
                  <a14:compatExt spid="_x0000_s10484"/>
                </a:ext>
                <a:ext uri="{FF2B5EF4-FFF2-40B4-BE49-F238E27FC236}">
                  <a16:creationId xmlns:a16="http://schemas.microsoft.com/office/drawing/2014/main" id="{00000000-0008-0000-0200-0000F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125</xdr:row>
          <xdr:rowOff>180975</xdr:rowOff>
        </xdr:from>
        <xdr:to>
          <xdr:col>9</xdr:col>
          <xdr:colOff>466725</xdr:colOff>
          <xdr:row>127</xdr:row>
          <xdr:rowOff>0</xdr:rowOff>
        </xdr:to>
        <xdr:sp macro="" textlink="">
          <xdr:nvSpPr>
            <xdr:cNvPr id="10485" name="Check Box 245" hidden="1">
              <a:extLst>
                <a:ext uri="{63B3BB69-23CF-44E3-9099-C40C66FF867C}">
                  <a14:compatExt spid="_x0000_s10485"/>
                </a:ext>
                <a:ext uri="{FF2B5EF4-FFF2-40B4-BE49-F238E27FC236}">
                  <a16:creationId xmlns:a16="http://schemas.microsoft.com/office/drawing/2014/main" id="{00000000-0008-0000-0200-0000F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129</xdr:row>
          <xdr:rowOff>171450</xdr:rowOff>
        </xdr:from>
        <xdr:to>
          <xdr:col>9</xdr:col>
          <xdr:colOff>476250</xdr:colOff>
          <xdr:row>131</xdr:row>
          <xdr:rowOff>0</xdr:rowOff>
        </xdr:to>
        <xdr:sp macro="" textlink="">
          <xdr:nvSpPr>
            <xdr:cNvPr id="10486" name="Check Box 246" hidden="1">
              <a:extLst>
                <a:ext uri="{63B3BB69-23CF-44E3-9099-C40C66FF867C}">
                  <a14:compatExt spid="_x0000_s10486"/>
                </a:ext>
                <a:ext uri="{FF2B5EF4-FFF2-40B4-BE49-F238E27FC236}">
                  <a16:creationId xmlns:a16="http://schemas.microsoft.com/office/drawing/2014/main" id="{00000000-0008-0000-0200-0000F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128</xdr:row>
          <xdr:rowOff>180975</xdr:rowOff>
        </xdr:from>
        <xdr:to>
          <xdr:col>9</xdr:col>
          <xdr:colOff>476250</xdr:colOff>
          <xdr:row>130</xdr:row>
          <xdr:rowOff>19050</xdr:rowOff>
        </xdr:to>
        <xdr:sp macro="" textlink="">
          <xdr:nvSpPr>
            <xdr:cNvPr id="10487" name="Check Box 247" hidden="1">
              <a:extLst>
                <a:ext uri="{63B3BB69-23CF-44E3-9099-C40C66FF867C}">
                  <a14:compatExt spid="_x0000_s10487"/>
                </a:ext>
                <a:ext uri="{FF2B5EF4-FFF2-40B4-BE49-F238E27FC236}">
                  <a16:creationId xmlns:a16="http://schemas.microsoft.com/office/drawing/2014/main" id="{00000000-0008-0000-0200-0000F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46</xdr:row>
          <xdr:rowOff>123825</xdr:rowOff>
        </xdr:from>
        <xdr:to>
          <xdr:col>15</xdr:col>
          <xdr:colOff>476250</xdr:colOff>
          <xdr:row>48</xdr:row>
          <xdr:rowOff>19050</xdr:rowOff>
        </xdr:to>
        <xdr:sp macro="" textlink="">
          <xdr:nvSpPr>
            <xdr:cNvPr id="10488" name="Check Box 248" hidden="1">
              <a:extLst>
                <a:ext uri="{63B3BB69-23CF-44E3-9099-C40C66FF867C}">
                  <a14:compatExt spid="_x0000_s10488"/>
                </a:ext>
                <a:ext uri="{FF2B5EF4-FFF2-40B4-BE49-F238E27FC236}">
                  <a16:creationId xmlns:a16="http://schemas.microsoft.com/office/drawing/2014/main" id="{00000000-0008-0000-0200-0000F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45</xdr:row>
          <xdr:rowOff>123825</xdr:rowOff>
        </xdr:from>
        <xdr:to>
          <xdr:col>15</xdr:col>
          <xdr:colOff>476250</xdr:colOff>
          <xdr:row>47</xdr:row>
          <xdr:rowOff>0</xdr:rowOff>
        </xdr:to>
        <xdr:sp macro="" textlink="">
          <xdr:nvSpPr>
            <xdr:cNvPr id="10489" name="Check Box 249" hidden="1">
              <a:extLst>
                <a:ext uri="{63B3BB69-23CF-44E3-9099-C40C66FF867C}">
                  <a14:compatExt spid="_x0000_s10489"/>
                </a:ext>
                <a:ext uri="{FF2B5EF4-FFF2-40B4-BE49-F238E27FC236}">
                  <a16:creationId xmlns:a16="http://schemas.microsoft.com/office/drawing/2014/main" id="{00000000-0008-0000-0200-0000F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49</xdr:row>
          <xdr:rowOff>123825</xdr:rowOff>
        </xdr:from>
        <xdr:to>
          <xdr:col>15</xdr:col>
          <xdr:colOff>476250</xdr:colOff>
          <xdr:row>51</xdr:row>
          <xdr:rowOff>19050</xdr:rowOff>
        </xdr:to>
        <xdr:sp macro="" textlink="">
          <xdr:nvSpPr>
            <xdr:cNvPr id="10490" name="Check Box 250" hidden="1">
              <a:extLst>
                <a:ext uri="{63B3BB69-23CF-44E3-9099-C40C66FF867C}">
                  <a14:compatExt spid="_x0000_s10490"/>
                </a:ext>
                <a:ext uri="{FF2B5EF4-FFF2-40B4-BE49-F238E27FC236}">
                  <a16:creationId xmlns:a16="http://schemas.microsoft.com/office/drawing/2014/main" id="{00000000-0008-0000-0200-0000F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48</xdr:row>
          <xdr:rowOff>123825</xdr:rowOff>
        </xdr:from>
        <xdr:to>
          <xdr:col>15</xdr:col>
          <xdr:colOff>476250</xdr:colOff>
          <xdr:row>50</xdr:row>
          <xdr:rowOff>0</xdr:rowOff>
        </xdr:to>
        <xdr:sp macro="" textlink="">
          <xdr:nvSpPr>
            <xdr:cNvPr id="10491" name="Check Box 251" hidden="1">
              <a:extLst>
                <a:ext uri="{63B3BB69-23CF-44E3-9099-C40C66FF867C}">
                  <a14:compatExt spid="_x0000_s10491"/>
                </a:ext>
                <a:ext uri="{FF2B5EF4-FFF2-40B4-BE49-F238E27FC236}">
                  <a16:creationId xmlns:a16="http://schemas.microsoft.com/office/drawing/2014/main" id="{00000000-0008-0000-0200-0000F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126</xdr:row>
          <xdr:rowOff>180975</xdr:rowOff>
        </xdr:from>
        <xdr:to>
          <xdr:col>9</xdr:col>
          <xdr:colOff>476250</xdr:colOff>
          <xdr:row>128</xdr:row>
          <xdr:rowOff>0</xdr:rowOff>
        </xdr:to>
        <xdr:sp macro="" textlink="">
          <xdr:nvSpPr>
            <xdr:cNvPr id="10494" name="Check Box 254" hidden="1">
              <a:extLst>
                <a:ext uri="{63B3BB69-23CF-44E3-9099-C40C66FF867C}">
                  <a14:compatExt spid="_x0000_s10494"/>
                </a:ext>
                <a:ext uri="{FF2B5EF4-FFF2-40B4-BE49-F238E27FC236}">
                  <a16:creationId xmlns:a16="http://schemas.microsoft.com/office/drawing/2014/main" id="{00000000-0008-0000-0200-0000F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127</xdr:row>
          <xdr:rowOff>171450</xdr:rowOff>
        </xdr:from>
        <xdr:to>
          <xdr:col>9</xdr:col>
          <xdr:colOff>476250</xdr:colOff>
          <xdr:row>128</xdr:row>
          <xdr:rowOff>190500</xdr:rowOff>
        </xdr:to>
        <xdr:sp macro="" textlink="">
          <xdr:nvSpPr>
            <xdr:cNvPr id="10496" name="Check Box 256" hidden="1">
              <a:extLst>
                <a:ext uri="{63B3BB69-23CF-44E3-9099-C40C66FF867C}">
                  <a14:compatExt spid="_x0000_s10496"/>
                </a:ext>
                <a:ext uri="{FF2B5EF4-FFF2-40B4-BE49-F238E27FC236}">
                  <a16:creationId xmlns:a16="http://schemas.microsoft.com/office/drawing/2014/main" id="{00000000-0008-0000-0200-00000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16</xdr:row>
          <xdr:rowOff>142875</xdr:rowOff>
        </xdr:from>
        <xdr:to>
          <xdr:col>9</xdr:col>
          <xdr:colOff>466725</xdr:colOff>
          <xdr:row>18</xdr:row>
          <xdr:rowOff>19050</xdr:rowOff>
        </xdr:to>
        <xdr:sp macro="" textlink="">
          <xdr:nvSpPr>
            <xdr:cNvPr id="10497" name="Check Box 257" hidden="1">
              <a:extLst>
                <a:ext uri="{63B3BB69-23CF-44E3-9099-C40C66FF867C}">
                  <a14:compatExt spid="_x0000_s10497"/>
                </a:ext>
                <a:ext uri="{FF2B5EF4-FFF2-40B4-BE49-F238E27FC236}">
                  <a16:creationId xmlns:a16="http://schemas.microsoft.com/office/drawing/2014/main" id="{00000000-0008-0000-0200-00000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15</xdr:row>
          <xdr:rowOff>123825</xdr:rowOff>
        </xdr:from>
        <xdr:to>
          <xdr:col>9</xdr:col>
          <xdr:colOff>466725</xdr:colOff>
          <xdr:row>17</xdr:row>
          <xdr:rowOff>9525</xdr:rowOff>
        </xdr:to>
        <xdr:sp macro="" textlink="">
          <xdr:nvSpPr>
            <xdr:cNvPr id="10498" name="Check Box 258" hidden="1">
              <a:extLst>
                <a:ext uri="{63B3BB69-23CF-44E3-9099-C40C66FF867C}">
                  <a14:compatExt spid="_x0000_s10498"/>
                </a:ext>
                <a:ext uri="{FF2B5EF4-FFF2-40B4-BE49-F238E27FC236}">
                  <a16:creationId xmlns:a16="http://schemas.microsoft.com/office/drawing/2014/main" id="{00000000-0008-0000-0200-00000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40</xdr:row>
          <xdr:rowOff>123825</xdr:rowOff>
        </xdr:from>
        <xdr:to>
          <xdr:col>9</xdr:col>
          <xdr:colOff>476250</xdr:colOff>
          <xdr:row>42</xdr:row>
          <xdr:rowOff>19050</xdr:rowOff>
        </xdr:to>
        <xdr:sp macro="" textlink="">
          <xdr:nvSpPr>
            <xdr:cNvPr id="10507" name="Check Box 267" hidden="1">
              <a:extLst>
                <a:ext uri="{63B3BB69-23CF-44E3-9099-C40C66FF867C}">
                  <a14:compatExt spid="_x0000_s10507"/>
                </a:ext>
                <a:ext uri="{FF2B5EF4-FFF2-40B4-BE49-F238E27FC236}">
                  <a16:creationId xmlns:a16="http://schemas.microsoft.com/office/drawing/2014/main" id="{00000000-0008-0000-0200-00000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39</xdr:row>
          <xdr:rowOff>123825</xdr:rowOff>
        </xdr:from>
        <xdr:to>
          <xdr:col>9</xdr:col>
          <xdr:colOff>476250</xdr:colOff>
          <xdr:row>41</xdr:row>
          <xdr:rowOff>19050</xdr:rowOff>
        </xdr:to>
        <xdr:sp macro="" textlink="">
          <xdr:nvSpPr>
            <xdr:cNvPr id="10508" name="Check Box 268" hidden="1">
              <a:extLst>
                <a:ext uri="{63B3BB69-23CF-44E3-9099-C40C66FF867C}">
                  <a14:compatExt spid="_x0000_s10508"/>
                </a:ext>
                <a:ext uri="{FF2B5EF4-FFF2-40B4-BE49-F238E27FC236}">
                  <a16:creationId xmlns:a16="http://schemas.microsoft.com/office/drawing/2014/main" id="{00000000-0008-0000-0200-00000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50</xdr:row>
          <xdr:rowOff>171450</xdr:rowOff>
        </xdr:from>
        <xdr:to>
          <xdr:col>27</xdr:col>
          <xdr:colOff>476250</xdr:colOff>
          <xdr:row>52</xdr:row>
          <xdr:rowOff>57150</xdr:rowOff>
        </xdr:to>
        <xdr:sp macro="" textlink="">
          <xdr:nvSpPr>
            <xdr:cNvPr id="10511" name="Check Box 271" hidden="1">
              <a:extLst>
                <a:ext uri="{63B3BB69-23CF-44E3-9099-C40C66FF867C}">
                  <a14:compatExt spid="_x0000_s10511"/>
                </a:ext>
                <a:ext uri="{FF2B5EF4-FFF2-40B4-BE49-F238E27FC236}">
                  <a16:creationId xmlns:a16="http://schemas.microsoft.com/office/drawing/2014/main" id="{00000000-0008-0000-0200-00000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51</xdr:row>
          <xdr:rowOff>142875</xdr:rowOff>
        </xdr:from>
        <xdr:to>
          <xdr:col>27</xdr:col>
          <xdr:colOff>476250</xdr:colOff>
          <xdr:row>53</xdr:row>
          <xdr:rowOff>19050</xdr:rowOff>
        </xdr:to>
        <xdr:sp macro="" textlink="">
          <xdr:nvSpPr>
            <xdr:cNvPr id="10512" name="Check Box 272" hidden="1">
              <a:extLst>
                <a:ext uri="{63B3BB69-23CF-44E3-9099-C40C66FF867C}">
                  <a14:compatExt spid="_x0000_s10512"/>
                </a:ext>
                <a:ext uri="{FF2B5EF4-FFF2-40B4-BE49-F238E27FC236}">
                  <a16:creationId xmlns:a16="http://schemas.microsoft.com/office/drawing/2014/main" id="{00000000-0008-0000-0200-00001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46</xdr:row>
          <xdr:rowOff>133350</xdr:rowOff>
        </xdr:from>
        <xdr:to>
          <xdr:col>27</xdr:col>
          <xdr:colOff>476250</xdr:colOff>
          <xdr:row>48</xdr:row>
          <xdr:rowOff>19050</xdr:rowOff>
        </xdr:to>
        <xdr:sp macro="" textlink="">
          <xdr:nvSpPr>
            <xdr:cNvPr id="10513" name="Check Box 273" hidden="1">
              <a:extLst>
                <a:ext uri="{63B3BB69-23CF-44E3-9099-C40C66FF867C}">
                  <a14:compatExt spid="_x0000_s10513"/>
                </a:ext>
                <a:ext uri="{FF2B5EF4-FFF2-40B4-BE49-F238E27FC236}">
                  <a16:creationId xmlns:a16="http://schemas.microsoft.com/office/drawing/2014/main" id="{00000000-0008-0000-0200-00001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54</xdr:row>
          <xdr:rowOff>133350</xdr:rowOff>
        </xdr:from>
        <xdr:to>
          <xdr:col>27</xdr:col>
          <xdr:colOff>476250</xdr:colOff>
          <xdr:row>56</xdr:row>
          <xdr:rowOff>0</xdr:rowOff>
        </xdr:to>
        <xdr:sp macro="" textlink="">
          <xdr:nvSpPr>
            <xdr:cNvPr id="10514" name="Check Box 274" hidden="1">
              <a:extLst>
                <a:ext uri="{63B3BB69-23CF-44E3-9099-C40C66FF867C}">
                  <a14:compatExt spid="_x0000_s10514"/>
                </a:ext>
                <a:ext uri="{FF2B5EF4-FFF2-40B4-BE49-F238E27FC236}">
                  <a16:creationId xmlns:a16="http://schemas.microsoft.com/office/drawing/2014/main" id="{00000000-0008-0000-0200-00001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55</xdr:row>
          <xdr:rowOff>171450</xdr:rowOff>
        </xdr:from>
        <xdr:to>
          <xdr:col>27</xdr:col>
          <xdr:colOff>476250</xdr:colOff>
          <xdr:row>57</xdr:row>
          <xdr:rowOff>28575</xdr:rowOff>
        </xdr:to>
        <xdr:sp macro="" textlink="">
          <xdr:nvSpPr>
            <xdr:cNvPr id="10515" name="Check Box 275" hidden="1">
              <a:extLst>
                <a:ext uri="{63B3BB69-23CF-44E3-9099-C40C66FF867C}">
                  <a14:compatExt spid="_x0000_s10515"/>
                </a:ext>
                <a:ext uri="{FF2B5EF4-FFF2-40B4-BE49-F238E27FC236}">
                  <a16:creationId xmlns:a16="http://schemas.microsoft.com/office/drawing/2014/main" id="{00000000-0008-0000-0200-00001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56</xdr:row>
          <xdr:rowOff>133350</xdr:rowOff>
        </xdr:from>
        <xdr:to>
          <xdr:col>27</xdr:col>
          <xdr:colOff>476250</xdr:colOff>
          <xdr:row>57</xdr:row>
          <xdr:rowOff>200025</xdr:rowOff>
        </xdr:to>
        <xdr:sp macro="" textlink="">
          <xdr:nvSpPr>
            <xdr:cNvPr id="10516" name="Check Box 276" hidden="1">
              <a:extLst>
                <a:ext uri="{63B3BB69-23CF-44E3-9099-C40C66FF867C}">
                  <a14:compatExt spid="_x0000_s10516"/>
                </a:ext>
                <a:ext uri="{FF2B5EF4-FFF2-40B4-BE49-F238E27FC236}">
                  <a16:creationId xmlns:a16="http://schemas.microsoft.com/office/drawing/2014/main" id="{00000000-0008-0000-0200-00001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57</xdr:row>
          <xdr:rowOff>171450</xdr:rowOff>
        </xdr:from>
        <xdr:to>
          <xdr:col>27</xdr:col>
          <xdr:colOff>476250</xdr:colOff>
          <xdr:row>59</xdr:row>
          <xdr:rowOff>28575</xdr:rowOff>
        </xdr:to>
        <xdr:sp macro="" textlink="">
          <xdr:nvSpPr>
            <xdr:cNvPr id="10517" name="Check Box 277" hidden="1">
              <a:extLst>
                <a:ext uri="{63B3BB69-23CF-44E3-9099-C40C66FF867C}">
                  <a14:compatExt spid="_x0000_s10517"/>
                </a:ext>
                <a:ext uri="{FF2B5EF4-FFF2-40B4-BE49-F238E27FC236}">
                  <a16:creationId xmlns:a16="http://schemas.microsoft.com/office/drawing/2014/main" id="{00000000-0008-0000-0200-00001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52</xdr:row>
          <xdr:rowOff>133350</xdr:rowOff>
        </xdr:from>
        <xdr:to>
          <xdr:col>27</xdr:col>
          <xdr:colOff>476250</xdr:colOff>
          <xdr:row>53</xdr:row>
          <xdr:rowOff>171450</xdr:rowOff>
        </xdr:to>
        <xdr:sp macro="" textlink="">
          <xdr:nvSpPr>
            <xdr:cNvPr id="10518" name="Check Box 278" hidden="1">
              <a:extLst>
                <a:ext uri="{63B3BB69-23CF-44E3-9099-C40C66FF867C}">
                  <a14:compatExt spid="_x0000_s10518"/>
                </a:ext>
                <a:ext uri="{FF2B5EF4-FFF2-40B4-BE49-F238E27FC236}">
                  <a16:creationId xmlns:a16="http://schemas.microsoft.com/office/drawing/2014/main" id="{00000000-0008-0000-0200-00001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60</xdr:row>
          <xdr:rowOff>190500</xdr:rowOff>
        </xdr:from>
        <xdr:to>
          <xdr:col>27</xdr:col>
          <xdr:colOff>476250</xdr:colOff>
          <xdr:row>62</xdr:row>
          <xdr:rowOff>28575</xdr:rowOff>
        </xdr:to>
        <xdr:sp macro="" textlink="">
          <xdr:nvSpPr>
            <xdr:cNvPr id="10520" name="Check Box 280" hidden="1">
              <a:extLst>
                <a:ext uri="{63B3BB69-23CF-44E3-9099-C40C66FF867C}">
                  <a14:compatExt spid="_x0000_s10520"/>
                </a:ext>
                <a:ext uri="{FF2B5EF4-FFF2-40B4-BE49-F238E27FC236}">
                  <a16:creationId xmlns:a16="http://schemas.microsoft.com/office/drawing/2014/main" id="{00000000-0008-0000-0200-00001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61</xdr:row>
          <xdr:rowOff>190500</xdr:rowOff>
        </xdr:from>
        <xdr:to>
          <xdr:col>27</xdr:col>
          <xdr:colOff>476250</xdr:colOff>
          <xdr:row>63</xdr:row>
          <xdr:rowOff>19050</xdr:rowOff>
        </xdr:to>
        <xdr:sp macro="" textlink="">
          <xdr:nvSpPr>
            <xdr:cNvPr id="10521" name="Check Box 281" hidden="1">
              <a:extLst>
                <a:ext uri="{63B3BB69-23CF-44E3-9099-C40C66FF867C}">
                  <a14:compatExt spid="_x0000_s10521"/>
                </a:ext>
                <a:ext uri="{FF2B5EF4-FFF2-40B4-BE49-F238E27FC236}">
                  <a16:creationId xmlns:a16="http://schemas.microsoft.com/office/drawing/2014/main" id="{00000000-0008-0000-0200-00001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62</xdr:row>
          <xdr:rowOff>180975</xdr:rowOff>
        </xdr:from>
        <xdr:to>
          <xdr:col>27</xdr:col>
          <xdr:colOff>476250</xdr:colOff>
          <xdr:row>64</xdr:row>
          <xdr:rowOff>19050</xdr:rowOff>
        </xdr:to>
        <xdr:sp macro="" textlink="">
          <xdr:nvSpPr>
            <xdr:cNvPr id="10522" name="Check Box 282" hidden="1">
              <a:extLst>
                <a:ext uri="{63B3BB69-23CF-44E3-9099-C40C66FF867C}">
                  <a14:compatExt spid="_x0000_s10522"/>
                </a:ext>
                <a:ext uri="{FF2B5EF4-FFF2-40B4-BE49-F238E27FC236}">
                  <a16:creationId xmlns:a16="http://schemas.microsoft.com/office/drawing/2014/main" id="{00000000-0008-0000-0200-00001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63</xdr:row>
          <xdr:rowOff>209550</xdr:rowOff>
        </xdr:from>
        <xdr:to>
          <xdr:col>27</xdr:col>
          <xdr:colOff>476250</xdr:colOff>
          <xdr:row>65</xdr:row>
          <xdr:rowOff>28575</xdr:rowOff>
        </xdr:to>
        <xdr:sp macro="" textlink="">
          <xdr:nvSpPr>
            <xdr:cNvPr id="10523" name="Check Box 283" hidden="1">
              <a:extLst>
                <a:ext uri="{63B3BB69-23CF-44E3-9099-C40C66FF867C}">
                  <a14:compatExt spid="_x0000_s10523"/>
                </a:ext>
                <a:ext uri="{FF2B5EF4-FFF2-40B4-BE49-F238E27FC236}">
                  <a16:creationId xmlns:a16="http://schemas.microsoft.com/office/drawing/2014/main" id="{00000000-0008-0000-0200-00001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58</xdr:row>
          <xdr:rowOff>133350</xdr:rowOff>
        </xdr:from>
        <xdr:to>
          <xdr:col>27</xdr:col>
          <xdr:colOff>466725</xdr:colOff>
          <xdr:row>59</xdr:row>
          <xdr:rowOff>190500</xdr:rowOff>
        </xdr:to>
        <xdr:sp macro="" textlink="">
          <xdr:nvSpPr>
            <xdr:cNvPr id="10525" name="Check Box 285" hidden="1">
              <a:extLst>
                <a:ext uri="{63B3BB69-23CF-44E3-9099-C40C66FF867C}">
                  <a14:compatExt spid="_x0000_s10525"/>
                </a:ext>
                <a:ext uri="{FF2B5EF4-FFF2-40B4-BE49-F238E27FC236}">
                  <a16:creationId xmlns:a16="http://schemas.microsoft.com/office/drawing/2014/main" id="{00000000-0008-0000-0200-00001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190500</xdr:rowOff>
        </xdr:from>
        <xdr:to>
          <xdr:col>27</xdr:col>
          <xdr:colOff>476250</xdr:colOff>
          <xdr:row>68</xdr:row>
          <xdr:rowOff>28575</xdr:rowOff>
        </xdr:to>
        <xdr:sp macro="" textlink="">
          <xdr:nvSpPr>
            <xdr:cNvPr id="10526" name="Check Box 286" hidden="1">
              <a:extLst>
                <a:ext uri="{63B3BB69-23CF-44E3-9099-C40C66FF867C}">
                  <a14:compatExt spid="_x0000_s10526"/>
                </a:ext>
                <a:ext uri="{FF2B5EF4-FFF2-40B4-BE49-F238E27FC236}">
                  <a16:creationId xmlns:a16="http://schemas.microsoft.com/office/drawing/2014/main" id="{00000000-0008-0000-0200-00001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67</xdr:row>
          <xdr:rowOff>190500</xdr:rowOff>
        </xdr:from>
        <xdr:to>
          <xdr:col>27</xdr:col>
          <xdr:colOff>476250</xdr:colOff>
          <xdr:row>69</xdr:row>
          <xdr:rowOff>19050</xdr:rowOff>
        </xdr:to>
        <xdr:sp macro="" textlink="">
          <xdr:nvSpPr>
            <xdr:cNvPr id="10527" name="Check Box 287" hidden="1">
              <a:extLst>
                <a:ext uri="{63B3BB69-23CF-44E3-9099-C40C66FF867C}">
                  <a14:compatExt spid="_x0000_s10527"/>
                </a:ext>
                <a:ext uri="{FF2B5EF4-FFF2-40B4-BE49-F238E27FC236}">
                  <a16:creationId xmlns:a16="http://schemas.microsoft.com/office/drawing/2014/main" id="{00000000-0008-0000-0200-00001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68</xdr:row>
          <xdr:rowOff>190500</xdr:rowOff>
        </xdr:from>
        <xdr:to>
          <xdr:col>27</xdr:col>
          <xdr:colOff>457200</xdr:colOff>
          <xdr:row>70</xdr:row>
          <xdr:rowOff>19050</xdr:rowOff>
        </xdr:to>
        <xdr:sp macro="" textlink="">
          <xdr:nvSpPr>
            <xdr:cNvPr id="10528" name="Check Box 288" hidden="1">
              <a:extLst>
                <a:ext uri="{63B3BB69-23CF-44E3-9099-C40C66FF867C}">
                  <a14:compatExt spid="_x0000_s10528"/>
                </a:ext>
                <a:ext uri="{FF2B5EF4-FFF2-40B4-BE49-F238E27FC236}">
                  <a16:creationId xmlns:a16="http://schemas.microsoft.com/office/drawing/2014/main" id="{00000000-0008-0000-0200-00002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69</xdr:row>
          <xdr:rowOff>180975</xdr:rowOff>
        </xdr:from>
        <xdr:to>
          <xdr:col>27</xdr:col>
          <xdr:colOff>457200</xdr:colOff>
          <xdr:row>71</xdr:row>
          <xdr:rowOff>9525</xdr:rowOff>
        </xdr:to>
        <xdr:sp macro="" textlink="">
          <xdr:nvSpPr>
            <xdr:cNvPr id="10529" name="Check Box 289" hidden="1">
              <a:extLst>
                <a:ext uri="{63B3BB69-23CF-44E3-9099-C40C66FF867C}">
                  <a14:compatExt spid="_x0000_s10529"/>
                </a:ext>
                <a:ext uri="{FF2B5EF4-FFF2-40B4-BE49-F238E27FC236}">
                  <a16:creationId xmlns:a16="http://schemas.microsoft.com/office/drawing/2014/main" id="{00000000-0008-0000-0200-00002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64</xdr:row>
          <xdr:rowOff>133350</xdr:rowOff>
        </xdr:from>
        <xdr:to>
          <xdr:col>27</xdr:col>
          <xdr:colOff>466725</xdr:colOff>
          <xdr:row>65</xdr:row>
          <xdr:rowOff>171450</xdr:rowOff>
        </xdr:to>
        <xdr:sp macro="" textlink="">
          <xdr:nvSpPr>
            <xdr:cNvPr id="10530" name="Check Box 290" hidden="1">
              <a:extLst>
                <a:ext uri="{63B3BB69-23CF-44E3-9099-C40C66FF867C}">
                  <a14:compatExt spid="_x0000_s10530"/>
                </a:ext>
                <a:ext uri="{FF2B5EF4-FFF2-40B4-BE49-F238E27FC236}">
                  <a16:creationId xmlns:a16="http://schemas.microsoft.com/office/drawing/2014/main" id="{00000000-0008-0000-0200-00002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72</xdr:row>
          <xdr:rowOff>180975</xdr:rowOff>
        </xdr:from>
        <xdr:to>
          <xdr:col>27</xdr:col>
          <xdr:colOff>476250</xdr:colOff>
          <xdr:row>74</xdr:row>
          <xdr:rowOff>28575</xdr:rowOff>
        </xdr:to>
        <xdr:sp macro="" textlink="">
          <xdr:nvSpPr>
            <xdr:cNvPr id="10531" name="Check Box 291" hidden="1">
              <a:extLst>
                <a:ext uri="{63B3BB69-23CF-44E3-9099-C40C66FF867C}">
                  <a14:compatExt spid="_x0000_s10531"/>
                </a:ext>
                <a:ext uri="{FF2B5EF4-FFF2-40B4-BE49-F238E27FC236}">
                  <a16:creationId xmlns:a16="http://schemas.microsoft.com/office/drawing/2014/main" id="{00000000-0008-0000-0200-00002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73</xdr:row>
          <xdr:rowOff>180975</xdr:rowOff>
        </xdr:from>
        <xdr:to>
          <xdr:col>27</xdr:col>
          <xdr:colOff>476250</xdr:colOff>
          <xdr:row>75</xdr:row>
          <xdr:rowOff>19050</xdr:rowOff>
        </xdr:to>
        <xdr:sp macro="" textlink="">
          <xdr:nvSpPr>
            <xdr:cNvPr id="10532" name="Check Box 292" hidden="1">
              <a:extLst>
                <a:ext uri="{63B3BB69-23CF-44E3-9099-C40C66FF867C}">
                  <a14:compatExt spid="_x0000_s10532"/>
                </a:ext>
                <a:ext uri="{FF2B5EF4-FFF2-40B4-BE49-F238E27FC236}">
                  <a16:creationId xmlns:a16="http://schemas.microsoft.com/office/drawing/2014/main" id="{00000000-0008-0000-0200-00002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74</xdr:row>
          <xdr:rowOff>180975</xdr:rowOff>
        </xdr:from>
        <xdr:to>
          <xdr:col>27</xdr:col>
          <xdr:colOff>476250</xdr:colOff>
          <xdr:row>76</xdr:row>
          <xdr:rowOff>28575</xdr:rowOff>
        </xdr:to>
        <xdr:sp macro="" textlink="">
          <xdr:nvSpPr>
            <xdr:cNvPr id="10533" name="Check Box 293" hidden="1">
              <a:extLst>
                <a:ext uri="{63B3BB69-23CF-44E3-9099-C40C66FF867C}">
                  <a14:compatExt spid="_x0000_s10533"/>
                </a:ext>
                <a:ext uri="{FF2B5EF4-FFF2-40B4-BE49-F238E27FC236}">
                  <a16:creationId xmlns:a16="http://schemas.microsoft.com/office/drawing/2014/main" id="{00000000-0008-0000-0200-00002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75</xdr:row>
          <xdr:rowOff>190500</xdr:rowOff>
        </xdr:from>
        <xdr:to>
          <xdr:col>27</xdr:col>
          <xdr:colOff>466725</xdr:colOff>
          <xdr:row>77</xdr:row>
          <xdr:rowOff>28575</xdr:rowOff>
        </xdr:to>
        <xdr:sp macro="" textlink="">
          <xdr:nvSpPr>
            <xdr:cNvPr id="10534" name="Check Box 294" hidden="1">
              <a:extLst>
                <a:ext uri="{63B3BB69-23CF-44E3-9099-C40C66FF867C}">
                  <a14:compatExt spid="_x0000_s10534"/>
                </a:ext>
                <a:ext uri="{FF2B5EF4-FFF2-40B4-BE49-F238E27FC236}">
                  <a16:creationId xmlns:a16="http://schemas.microsoft.com/office/drawing/2014/main" id="{00000000-0008-0000-0200-00002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70</xdr:row>
          <xdr:rowOff>133350</xdr:rowOff>
        </xdr:from>
        <xdr:to>
          <xdr:col>27</xdr:col>
          <xdr:colOff>466725</xdr:colOff>
          <xdr:row>71</xdr:row>
          <xdr:rowOff>180975</xdr:rowOff>
        </xdr:to>
        <xdr:sp macro="" textlink="">
          <xdr:nvSpPr>
            <xdr:cNvPr id="10535" name="Check Box 295" hidden="1">
              <a:extLst>
                <a:ext uri="{63B3BB69-23CF-44E3-9099-C40C66FF867C}">
                  <a14:compatExt spid="_x0000_s10535"/>
                </a:ext>
                <a:ext uri="{FF2B5EF4-FFF2-40B4-BE49-F238E27FC236}">
                  <a16:creationId xmlns:a16="http://schemas.microsoft.com/office/drawing/2014/main" id="{00000000-0008-0000-0200-00002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73</xdr:row>
          <xdr:rowOff>85725</xdr:rowOff>
        </xdr:from>
        <xdr:to>
          <xdr:col>27</xdr:col>
          <xdr:colOff>285750</xdr:colOff>
          <xdr:row>74</xdr:row>
          <xdr:rowOff>123825</xdr:rowOff>
        </xdr:to>
        <xdr:sp macro="" textlink="">
          <xdr:nvSpPr>
            <xdr:cNvPr id="10536" name="Check Box 296" hidden="1">
              <a:extLst>
                <a:ext uri="{63B3BB69-23CF-44E3-9099-C40C66FF867C}">
                  <a14:compatExt spid="_x0000_s10536"/>
                </a:ext>
                <a:ext uri="{FF2B5EF4-FFF2-40B4-BE49-F238E27FC236}">
                  <a16:creationId xmlns:a16="http://schemas.microsoft.com/office/drawing/2014/main" id="{00000000-0008-0000-0200-00002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2714625</xdr:colOff>
          <xdr:row>74</xdr:row>
          <xdr:rowOff>95250</xdr:rowOff>
        </xdr:from>
        <xdr:to>
          <xdr:col>27</xdr:col>
          <xdr:colOff>133350</xdr:colOff>
          <xdr:row>75</xdr:row>
          <xdr:rowOff>133350</xdr:rowOff>
        </xdr:to>
        <xdr:sp macro="" textlink="">
          <xdr:nvSpPr>
            <xdr:cNvPr id="10537" name="Check Box 297" hidden="1">
              <a:extLst>
                <a:ext uri="{63B3BB69-23CF-44E3-9099-C40C66FF867C}">
                  <a14:compatExt spid="_x0000_s10537"/>
                </a:ext>
                <a:ext uri="{FF2B5EF4-FFF2-40B4-BE49-F238E27FC236}">
                  <a16:creationId xmlns:a16="http://schemas.microsoft.com/office/drawing/2014/main" id="{00000000-0008-0000-0200-00002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81</xdr:row>
          <xdr:rowOff>190500</xdr:rowOff>
        </xdr:from>
        <xdr:to>
          <xdr:col>27</xdr:col>
          <xdr:colOff>476250</xdr:colOff>
          <xdr:row>83</xdr:row>
          <xdr:rowOff>19050</xdr:rowOff>
        </xdr:to>
        <xdr:sp macro="" textlink="">
          <xdr:nvSpPr>
            <xdr:cNvPr id="10538" name="Check Box 298" hidden="1">
              <a:extLst>
                <a:ext uri="{63B3BB69-23CF-44E3-9099-C40C66FF867C}">
                  <a14:compatExt spid="_x0000_s10538"/>
                </a:ext>
                <a:ext uri="{FF2B5EF4-FFF2-40B4-BE49-F238E27FC236}">
                  <a16:creationId xmlns:a16="http://schemas.microsoft.com/office/drawing/2014/main" id="{00000000-0008-0000-0200-00002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82</xdr:row>
          <xdr:rowOff>180975</xdr:rowOff>
        </xdr:from>
        <xdr:to>
          <xdr:col>27</xdr:col>
          <xdr:colOff>476250</xdr:colOff>
          <xdr:row>84</xdr:row>
          <xdr:rowOff>19050</xdr:rowOff>
        </xdr:to>
        <xdr:sp macro="" textlink="">
          <xdr:nvSpPr>
            <xdr:cNvPr id="10539" name="Check Box 299" hidden="1">
              <a:extLst>
                <a:ext uri="{63B3BB69-23CF-44E3-9099-C40C66FF867C}">
                  <a14:compatExt spid="_x0000_s10539"/>
                </a:ext>
                <a:ext uri="{FF2B5EF4-FFF2-40B4-BE49-F238E27FC236}">
                  <a16:creationId xmlns:a16="http://schemas.microsoft.com/office/drawing/2014/main" id="{00000000-0008-0000-0200-00002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84</xdr:row>
          <xdr:rowOff>209550</xdr:rowOff>
        </xdr:from>
        <xdr:to>
          <xdr:col>27</xdr:col>
          <xdr:colOff>476250</xdr:colOff>
          <xdr:row>86</xdr:row>
          <xdr:rowOff>19050</xdr:rowOff>
        </xdr:to>
        <xdr:sp macro="" textlink="">
          <xdr:nvSpPr>
            <xdr:cNvPr id="10540" name="Check Box 300" hidden="1">
              <a:extLst>
                <a:ext uri="{63B3BB69-23CF-44E3-9099-C40C66FF867C}">
                  <a14:compatExt spid="_x0000_s10540"/>
                </a:ext>
                <a:ext uri="{FF2B5EF4-FFF2-40B4-BE49-F238E27FC236}">
                  <a16:creationId xmlns:a16="http://schemas.microsoft.com/office/drawing/2014/main" id="{00000000-0008-0000-0200-00002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85</xdr:row>
          <xdr:rowOff>190500</xdr:rowOff>
        </xdr:from>
        <xdr:to>
          <xdr:col>27</xdr:col>
          <xdr:colOff>476250</xdr:colOff>
          <xdr:row>87</xdr:row>
          <xdr:rowOff>38100</xdr:rowOff>
        </xdr:to>
        <xdr:sp macro="" textlink="">
          <xdr:nvSpPr>
            <xdr:cNvPr id="10541" name="Check Box 301" hidden="1">
              <a:extLst>
                <a:ext uri="{63B3BB69-23CF-44E3-9099-C40C66FF867C}">
                  <a14:compatExt spid="_x0000_s10541"/>
                </a:ext>
                <a:ext uri="{FF2B5EF4-FFF2-40B4-BE49-F238E27FC236}">
                  <a16:creationId xmlns:a16="http://schemas.microsoft.com/office/drawing/2014/main" id="{00000000-0008-0000-0200-00002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87</xdr:row>
          <xdr:rowOff>0</xdr:rowOff>
        </xdr:from>
        <xdr:to>
          <xdr:col>27</xdr:col>
          <xdr:colOff>476250</xdr:colOff>
          <xdr:row>88</xdr:row>
          <xdr:rowOff>19050</xdr:rowOff>
        </xdr:to>
        <xdr:sp macro="" textlink="">
          <xdr:nvSpPr>
            <xdr:cNvPr id="10542" name="Check Box 302" hidden="1">
              <a:extLst>
                <a:ext uri="{63B3BB69-23CF-44E3-9099-C40C66FF867C}">
                  <a14:compatExt spid="_x0000_s10542"/>
                </a:ext>
                <a:ext uri="{FF2B5EF4-FFF2-40B4-BE49-F238E27FC236}">
                  <a16:creationId xmlns:a16="http://schemas.microsoft.com/office/drawing/2014/main" id="{00000000-0008-0000-0200-00002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81</xdr:row>
          <xdr:rowOff>133350</xdr:rowOff>
        </xdr:from>
        <xdr:to>
          <xdr:col>27</xdr:col>
          <xdr:colOff>466725</xdr:colOff>
          <xdr:row>82</xdr:row>
          <xdr:rowOff>152400</xdr:rowOff>
        </xdr:to>
        <xdr:sp macro="" textlink="">
          <xdr:nvSpPr>
            <xdr:cNvPr id="10543" name="Check Box 303" hidden="1">
              <a:extLst>
                <a:ext uri="{63B3BB69-23CF-44E3-9099-C40C66FF867C}">
                  <a14:compatExt spid="_x0000_s10543"/>
                </a:ext>
                <a:ext uri="{FF2B5EF4-FFF2-40B4-BE49-F238E27FC236}">
                  <a16:creationId xmlns:a16="http://schemas.microsoft.com/office/drawing/2014/main" id="{00000000-0008-0000-0200-00002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82</xdr:row>
          <xdr:rowOff>133350</xdr:rowOff>
        </xdr:from>
        <xdr:to>
          <xdr:col>27</xdr:col>
          <xdr:colOff>466725</xdr:colOff>
          <xdr:row>83</xdr:row>
          <xdr:rowOff>171450</xdr:rowOff>
        </xdr:to>
        <xdr:sp macro="" textlink="">
          <xdr:nvSpPr>
            <xdr:cNvPr id="10544" name="Check Box 304" hidden="1">
              <a:extLst>
                <a:ext uri="{63B3BB69-23CF-44E3-9099-C40C66FF867C}">
                  <a14:compatExt spid="_x0000_s10544"/>
                </a:ext>
                <a:ext uri="{FF2B5EF4-FFF2-40B4-BE49-F238E27FC236}">
                  <a16:creationId xmlns:a16="http://schemas.microsoft.com/office/drawing/2014/main" id="{00000000-0008-0000-0200-00003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89</xdr:row>
          <xdr:rowOff>190500</xdr:rowOff>
        </xdr:from>
        <xdr:to>
          <xdr:col>27</xdr:col>
          <xdr:colOff>476250</xdr:colOff>
          <xdr:row>91</xdr:row>
          <xdr:rowOff>19050</xdr:rowOff>
        </xdr:to>
        <xdr:sp macro="" textlink="">
          <xdr:nvSpPr>
            <xdr:cNvPr id="10545" name="Check Box 305" hidden="1">
              <a:extLst>
                <a:ext uri="{63B3BB69-23CF-44E3-9099-C40C66FF867C}">
                  <a14:compatExt spid="_x0000_s10545"/>
                </a:ext>
                <a:ext uri="{FF2B5EF4-FFF2-40B4-BE49-F238E27FC236}">
                  <a16:creationId xmlns:a16="http://schemas.microsoft.com/office/drawing/2014/main" id="{00000000-0008-0000-0200-00003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34</xdr:row>
          <xdr:rowOff>123825</xdr:rowOff>
        </xdr:from>
        <xdr:to>
          <xdr:col>22</xdr:col>
          <xdr:colOff>0</xdr:colOff>
          <xdr:row>36</xdr:row>
          <xdr:rowOff>0</xdr:rowOff>
        </xdr:to>
        <xdr:sp macro="" textlink="">
          <xdr:nvSpPr>
            <xdr:cNvPr id="10546" name="Check Box 306" hidden="1">
              <a:extLst>
                <a:ext uri="{63B3BB69-23CF-44E3-9099-C40C66FF867C}">
                  <a14:compatExt spid="_x0000_s10546"/>
                </a:ext>
                <a:ext uri="{FF2B5EF4-FFF2-40B4-BE49-F238E27FC236}">
                  <a16:creationId xmlns:a16="http://schemas.microsoft.com/office/drawing/2014/main" id="{00000000-0008-0000-0200-00003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33</xdr:row>
          <xdr:rowOff>123825</xdr:rowOff>
        </xdr:from>
        <xdr:to>
          <xdr:col>22</xdr:col>
          <xdr:colOff>0</xdr:colOff>
          <xdr:row>35</xdr:row>
          <xdr:rowOff>0</xdr:rowOff>
        </xdr:to>
        <xdr:sp macro="" textlink="">
          <xdr:nvSpPr>
            <xdr:cNvPr id="10547" name="Check Box 307" hidden="1">
              <a:extLst>
                <a:ext uri="{63B3BB69-23CF-44E3-9099-C40C66FF867C}">
                  <a14:compatExt spid="_x0000_s10547"/>
                </a:ext>
                <a:ext uri="{FF2B5EF4-FFF2-40B4-BE49-F238E27FC236}">
                  <a16:creationId xmlns:a16="http://schemas.microsoft.com/office/drawing/2014/main" id="{00000000-0008-0000-0200-00003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158</xdr:row>
          <xdr:rowOff>123825</xdr:rowOff>
        </xdr:from>
        <xdr:to>
          <xdr:col>9</xdr:col>
          <xdr:colOff>476250</xdr:colOff>
          <xdr:row>160</xdr:row>
          <xdr:rowOff>19050</xdr:rowOff>
        </xdr:to>
        <xdr:sp macro="" textlink="">
          <xdr:nvSpPr>
            <xdr:cNvPr id="10550" name="Check Box 310" hidden="1">
              <a:extLst>
                <a:ext uri="{63B3BB69-23CF-44E3-9099-C40C66FF867C}">
                  <a14:compatExt spid="_x0000_s10550"/>
                </a:ext>
                <a:ext uri="{FF2B5EF4-FFF2-40B4-BE49-F238E27FC236}">
                  <a16:creationId xmlns:a16="http://schemas.microsoft.com/office/drawing/2014/main" id="{00000000-0008-0000-0200-00003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157</xdr:row>
          <xdr:rowOff>123825</xdr:rowOff>
        </xdr:from>
        <xdr:to>
          <xdr:col>9</xdr:col>
          <xdr:colOff>476250</xdr:colOff>
          <xdr:row>159</xdr:row>
          <xdr:rowOff>38100</xdr:rowOff>
        </xdr:to>
        <xdr:sp macro="" textlink="">
          <xdr:nvSpPr>
            <xdr:cNvPr id="10551" name="Check Box 311" hidden="1">
              <a:extLst>
                <a:ext uri="{63B3BB69-23CF-44E3-9099-C40C66FF867C}">
                  <a14:compatExt spid="_x0000_s10551"/>
                </a:ext>
                <a:ext uri="{FF2B5EF4-FFF2-40B4-BE49-F238E27FC236}">
                  <a16:creationId xmlns:a16="http://schemas.microsoft.com/office/drawing/2014/main" id="{00000000-0008-0000-0200-00003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159</xdr:row>
          <xdr:rowOff>123825</xdr:rowOff>
        </xdr:from>
        <xdr:to>
          <xdr:col>9</xdr:col>
          <xdr:colOff>476250</xdr:colOff>
          <xdr:row>161</xdr:row>
          <xdr:rowOff>19050</xdr:rowOff>
        </xdr:to>
        <xdr:sp macro="" textlink="">
          <xdr:nvSpPr>
            <xdr:cNvPr id="10552" name="Check Box 312" hidden="1">
              <a:extLst>
                <a:ext uri="{63B3BB69-23CF-44E3-9099-C40C66FF867C}">
                  <a14:compatExt spid="_x0000_s10552"/>
                </a:ext>
                <a:ext uri="{FF2B5EF4-FFF2-40B4-BE49-F238E27FC236}">
                  <a16:creationId xmlns:a16="http://schemas.microsoft.com/office/drawing/2014/main" id="{00000000-0008-0000-0200-00003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160</xdr:row>
          <xdr:rowOff>142875</xdr:rowOff>
        </xdr:from>
        <xdr:to>
          <xdr:col>9</xdr:col>
          <xdr:colOff>476250</xdr:colOff>
          <xdr:row>162</xdr:row>
          <xdr:rowOff>28575</xdr:rowOff>
        </xdr:to>
        <xdr:sp macro="" textlink="">
          <xdr:nvSpPr>
            <xdr:cNvPr id="10554" name="Check Box 314" hidden="1">
              <a:extLst>
                <a:ext uri="{63B3BB69-23CF-44E3-9099-C40C66FF867C}">
                  <a14:compatExt spid="_x0000_s10554"/>
                </a:ext>
                <a:ext uri="{FF2B5EF4-FFF2-40B4-BE49-F238E27FC236}">
                  <a16:creationId xmlns:a16="http://schemas.microsoft.com/office/drawing/2014/main" id="{00000000-0008-0000-0200-00003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161</xdr:row>
          <xdr:rowOff>133350</xdr:rowOff>
        </xdr:from>
        <xdr:to>
          <xdr:col>9</xdr:col>
          <xdr:colOff>457200</xdr:colOff>
          <xdr:row>163</xdr:row>
          <xdr:rowOff>19050</xdr:rowOff>
        </xdr:to>
        <xdr:sp macro="" textlink="">
          <xdr:nvSpPr>
            <xdr:cNvPr id="10556" name="Check Box 316" hidden="1">
              <a:extLst>
                <a:ext uri="{63B3BB69-23CF-44E3-9099-C40C66FF867C}">
                  <a14:compatExt spid="_x0000_s10556"/>
                </a:ext>
                <a:ext uri="{FF2B5EF4-FFF2-40B4-BE49-F238E27FC236}">
                  <a16:creationId xmlns:a16="http://schemas.microsoft.com/office/drawing/2014/main" id="{00000000-0008-0000-0200-00003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162</xdr:row>
          <xdr:rowOff>123825</xdr:rowOff>
        </xdr:from>
        <xdr:to>
          <xdr:col>9</xdr:col>
          <xdr:colOff>476250</xdr:colOff>
          <xdr:row>164</xdr:row>
          <xdr:rowOff>19050</xdr:rowOff>
        </xdr:to>
        <xdr:sp macro="" textlink="">
          <xdr:nvSpPr>
            <xdr:cNvPr id="10558" name="Check Box 318" hidden="1">
              <a:extLst>
                <a:ext uri="{63B3BB69-23CF-44E3-9099-C40C66FF867C}">
                  <a14:compatExt spid="_x0000_s10558"/>
                </a:ext>
                <a:ext uri="{FF2B5EF4-FFF2-40B4-BE49-F238E27FC236}">
                  <a16:creationId xmlns:a16="http://schemas.microsoft.com/office/drawing/2014/main" id="{00000000-0008-0000-0200-00003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163</xdr:row>
          <xdr:rowOff>133350</xdr:rowOff>
        </xdr:from>
        <xdr:to>
          <xdr:col>9</xdr:col>
          <xdr:colOff>457200</xdr:colOff>
          <xdr:row>165</xdr:row>
          <xdr:rowOff>0</xdr:rowOff>
        </xdr:to>
        <xdr:sp macro="" textlink="">
          <xdr:nvSpPr>
            <xdr:cNvPr id="10560" name="Check Box 320" hidden="1">
              <a:extLst>
                <a:ext uri="{63B3BB69-23CF-44E3-9099-C40C66FF867C}">
                  <a14:compatExt spid="_x0000_s10560"/>
                </a:ext>
                <a:ext uri="{FF2B5EF4-FFF2-40B4-BE49-F238E27FC236}">
                  <a16:creationId xmlns:a16="http://schemas.microsoft.com/office/drawing/2014/main" id="{00000000-0008-0000-0200-00004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164</xdr:row>
          <xdr:rowOff>142875</xdr:rowOff>
        </xdr:from>
        <xdr:to>
          <xdr:col>9</xdr:col>
          <xdr:colOff>476250</xdr:colOff>
          <xdr:row>166</xdr:row>
          <xdr:rowOff>0</xdr:rowOff>
        </xdr:to>
        <xdr:sp macro="" textlink="">
          <xdr:nvSpPr>
            <xdr:cNvPr id="10562" name="Check Box 322" hidden="1">
              <a:extLst>
                <a:ext uri="{63B3BB69-23CF-44E3-9099-C40C66FF867C}">
                  <a14:compatExt spid="_x0000_s10562"/>
                </a:ext>
                <a:ext uri="{FF2B5EF4-FFF2-40B4-BE49-F238E27FC236}">
                  <a16:creationId xmlns:a16="http://schemas.microsoft.com/office/drawing/2014/main" id="{00000000-0008-0000-0200-00004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165</xdr:row>
          <xdr:rowOff>123825</xdr:rowOff>
        </xdr:from>
        <xdr:to>
          <xdr:col>9</xdr:col>
          <xdr:colOff>457200</xdr:colOff>
          <xdr:row>167</xdr:row>
          <xdr:rowOff>0</xdr:rowOff>
        </xdr:to>
        <xdr:sp macro="" textlink="">
          <xdr:nvSpPr>
            <xdr:cNvPr id="10564" name="Check Box 324" hidden="1">
              <a:extLst>
                <a:ext uri="{63B3BB69-23CF-44E3-9099-C40C66FF867C}">
                  <a14:compatExt spid="_x0000_s10564"/>
                </a:ext>
                <a:ext uri="{FF2B5EF4-FFF2-40B4-BE49-F238E27FC236}">
                  <a16:creationId xmlns:a16="http://schemas.microsoft.com/office/drawing/2014/main" id="{00000000-0008-0000-0200-00004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166</xdr:row>
          <xdr:rowOff>142875</xdr:rowOff>
        </xdr:from>
        <xdr:to>
          <xdr:col>9</xdr:col>
          <xdr:colOff>476250</xdr:colOff>
          <xdr:row>168</xdr:row>
          <xdr:rowOff>19050</xdr:rowOff>
        </xdr:to>
        <xdr:sp macro="" textlink="">
          <xdr:nvSpPr>
            <xdr:cNvPr id="10566" name="Check Box 326" hidden="1">
              <a:extLst>
                <a:ext uri="{63B3BB69-23CF-44E3-9099-C40C66FF867C}">
                  <a14:compatExt spid="_x0000_s10566"/>
                </a:ext>
                <a:ext uri="{FF2B5EF4-FFF2-40B4-BE49-F238E27FC236}">
                  <a16:creationId xmlns:a16="http://schemas.microsoft.com/office/drawing/2014/main" id="{00000000-0008-0000-0200-00004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167</xdr:row>
          <xdr:rowOff>142875</xdr:rowOff>
        </xdr:from>
        <xdr:to>
          <xdr:col>9</xdr:col>
          <xdr:colOff>476250</xdr:colOff>
          <xdr:row>169</xdr:row>
          <xdr:rowOff>28575</xdr:rowOff>
        </xdr:to>
        <xdr:sp macro="" textlink="">
          <xdr:nvSpPr>
            <xdr:cNvPr id="10653" name="Check Box 413" hidden="1">
              <a:extLst>
                <a:ext uri="{63B3BB69-23CF-44E3-9099-C40C66FF867C}">
                  <a14:compatExt spid="_x0000_s10653"/>
                </a:ext>
                <a:ext uri="{FF2B5EF4-FFF2-40B4-BE49-F238E27FC236}">
                  <a16:creationId xmlns:a16="http://schemas.microsoft.com/office/drawing/2014/main" id="{00000000-0008-0000-0200-00009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168</xdr:row>
          <xdr:rowOff>142875</xdr:rowOff>
        </xdr:from>
        <xdr:to>
          <xdr:col>9</xdr:col>
          <xdr:colOff>476250</xdr:colOff>
          <xdr:row>170</xdr:row>
          <xdr:rowOff>19050</xdr:rowOff>
        </xdr:to>
        <xdr:sp macro="" textlink="">
          <xdr:nvSpPr>
            <xdr:cNvPr id="10654" name="Check Box 414" hidden="1">
              <a:extLst>
                <a:ext uri="{63B3BB69-23CF-44E3-9099-C40C66FF867C}">
                  <a14:compatExt spid="_x0000_s10654"/>
                </a:ext>
                <a:ext uri="{FF2B5EF4-FFF2-40B4-BE49-F238E27FC236}">
                  <a16:creationId xmlns:a16="http://schemas.microsoft.com/office/drawing/2014/main" id="{00000000-0008-0000-0200-00009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169</xdr:row>
          <xdr:rowOff>142875</xdr:rowOff>
        </xdr:from>
        <xdr:to>
          <xdr:col>9</xdr:col>
          <xdr:colOff>476250</xdr:colOff>
          <xdr:row>171</xdr:row>
          <xdr:rowOff>0</xdr:rowOff>
        </xdr:to>
        <xdr:sp macro="" textlink="">
          <xdr:nvSpPr>
            <xdr:cNvPr id="10655" name="Check Box 415" hidden="1">
              <a:extLst>
                <a:ext uri="{63B3BB69-23CF-44E3-9099-C40C66FF867C}">
                  <a14:compatExt spid="_x0000_s10655"/>
                </a:ext>
                <a:ext uri="{FF2B5EF4-FFF2-40B4-BE49-F238E27FC236}">
                  <a16:creationId xmlns:a16="http://schemas.microsoft.com/office/drawing/2014/main" id="{00000000-0008-0000-0200-00009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170</xdr:row>
          <xdr:rowOff>142875</xdr:rowOff>
        </xdr:from>
        <xdr:to>
          <xdr:col>9</xdr:col>
          <xdr:colOff>476250</xdr:colOff>
          <xdr:row>172</xdr:row>
          <xdr:rowOff>0</xdr:rowOff>
        </xdr:to>
        <xdr:sp macro="" textlink="">
          <xdr:nvSpPr>
            <xdr:cNvPr id="10656" name="Check Box 416" hidden="1">
              <a:extLst>
                <a:ext uri="{63B3BB69-23CF-44E3-9099-C40C66FF867C}">
                  <a14:compatExt spid="_x0000_s10656"/>
                </a:ext>
                <a:ext uri="{FF2B5EF4-FFF2-40B4-BE49-F238E27FC236}">
                  <a16:creationId xmlns:a16="http://schemas.microsoft.com/office/drawing/2014/main" id="{00000000-0008-0000-0200-0000A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171</xdr:row>
          <xdr:rowOff>142875</xdr:rowOff>
        </xdr:from>
        <xdr:to>
          <xdr:col>9</xdr:col>
          <xdr:colOff>476250</xdr:colOff>
          <xdr:row>173</xdr:row>
          <xdr:rowOff>28575</xdr:rowOff>
        </xdr:to>
        <xdr:sp macro="" textlink="">
          <xdr:nvSpPr>
            <xdr:cNvPr id="10657" name="Check Box 417" hidden="1">
              <a:extLst>
                <a:ext uri="{63B3BB69-23CF-44E3-9099-C40C66FF867C}">
                  <a14:compatExt spid="_x0000_s10657"/>
                </a:ext>
                <a:ext uri="{FF2B5EF4-FFF2-40B4-BE49-F238E27FC236}">
                  <a16:creationId xmlns:a16="http://schemas.microsoft.com/office/drawing/2014/main" id="{00000000-0008-0000-0200-0000A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172</xdr:row>
          <xdr:rowOff>142875</xdr:rowOff>
        </xdr:from>
        <xdr:to>
          <xdr:col>9</xdr:col>
          <xdr:colOff>476250</xdr:colOff>
          <xdr:row>174</xdr:row>
          <xdr:rowOff>28575</xdr:rowOff>
        </xdr:to>
        <xdr:sp macro="" textlink="">
          <xdr:nvSpPr>
            <xdr:cNvPr id="10658" name="Check Box 418" hidden="1">
              <a:extLst>
                <a:ext uri="{63B3BB69-23CF-44E3-9099-C40C66FF867C}">
                  <a14:compatExt spid="_x0000_s10658"/>
                </a:ext>
                <a:ext uri="{FF2B5EF4-FFF2-40B4-BE49-F238E27FC236}">
                  <a16:creationId xmlns:a16="http://schemas.microsoft.com/office/drawing/2014/main" id="{00000000-0008-0000-0200-0000A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173</xdr:row>
          <xdr:rowOff>142875</xdr:rowOff>
        </xdr:from>
        <xdr:to>
          <xdr:col>9</xdr:col>
          <xdr:colOff>476250</xdr:colOff>
          <xdr:row>175</xdr:row>
          <xdr:rowOff>19050</xdr:rowOff>
        </xdr:to>
        <xdr:sp macro="" textlink="">
          <xdr:nvSpPr>
            <xdr:cNvPr id="10659" name="Check Box 419" hidden="1">
              <a:extLst>
                <a:ext uri="{63B3BB69-23CF-44E3-9099-C40C66FF867C}">
                  <a14:compatExt spid="_x0000_s10659"/>
                </a:ext>
                <a:ext uri="{FF2B5EF4-FFF2-40B4-BE49-F238E27FC236}">
                  <a16:creationId xmlns:a16="http://schemas.microsoft.com/office/drawing/2014/main" id="{00000000-0008-0000-0200-0000A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174</xdr:row>
          <xdr:rowOff>142875</xdr:rowOff>
        </xdr:from>
        <xdr:to>
          <xdr:col>9</xdr:col>
          <xdr:colOff>476250</xdr:colOff>
          <xdr:row>176</xdr:row>
          <xdr:rowOff>19050</xdr:rowOff>
        </xdr:to>
        <xdr:sp macro="" textlink="">
          <xdr:nvSpPr>
            <xdr:cNvPr id="10660" name="Check Box 420" hidden="1">
              <a:extLst>
                <a:ext uri="{63B3BB69-23CF-44E3-9099-C40C66FF867C}">
                  <a14:compatExt spid="_x0000_s10660"/>
                </a:ext>
                <a:ext uri="{FF2B5EF4-FFF2-40B4-BE49-F238E27FC236}">
                  <a16:creationId xmlns:a16="http://schemas.microsoft.com/office/drawing/2014/main" id="{00000000-0008-0000-0200-0000A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175</xdr:row>
          <xdr:rowOff>142875</xdr:rowOff>
        </xdr:from>
        <xdr:to>
          <xdr:col>9</xdr:col>
          <xdr:colOff>476250</xdr:colOff>
          <xdr:row>177</xdr:row>
          <xdr:rowOff>19050</xdr:rowOff>
        </xdr:to>
        <xdr:sp macro="" textlink="">
          <xdr:nvSpPr>
            <xdr:cNvPr id="10661" name="Check Box 421" hidden="1">
              <a:extLst>
                <a:ext uri="{63B3BB69-23CF-44E3-9099-C40C66FF867C}">
                  <a14:compatExt spid="_x0000_s10661"/>
                </a:ext>
                <a:ext uri="{FF2B5EF4-FFF2-40B4-BE49-F238E27FC236}">
                  <a16:creationId xmlns:a16="http://schemas.microsoft.com/office/drawing/2014/main" id="{00000000-0008-0000-0200-0000A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176</xdr:row>
          <xdr:rowOff>142875</xdr:rowOff>
        </xdr:from>
        <xdr:to>
          <xdr:col>9</xdr:col>
          <xdr:colOff>476250</xdr:colOff>
          <xdr:row>178</xdr:row>
          <xdr:rowOff>19050</xdr:rowOff>
        </xdr:to>
        <xdr:sp macro="" textlink="">
          <xdr:nvSpPr>
            <xdr:cNvPr id="10662" name="Check Box 422" hidden="1">
              <a:extLst>
                <a:ext uri="{63B3BB69-23CF-44E3-9099-C40C66FF867C}">
                  <a14:compatExt spid="_x0000_s10662"/>
                </a:ext>
                <a:ext uri="{FF2B5EF4-FFF2-40B4-BE49-F238E27FC236}">
                  <a16:creationId xmlns:a16="http://schemas.microsoft.com/office/drawing/2014/main" id="{00000000-0008-0000-0200-0000A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177</xdr:row>
          <xdr:rowOff>142875</xdr:rowOff>
        </xdr:from>
        <xdr:to>
          <xdr:col>9</xdr:col>
          <xdr:colOff>476250</xdr:colOff>
          <xdr:row>179</xdr:row>
          <xdr:rowOff>19050</xdr:rowOff>
        </xdr:to>
        <xdr:sp macro="" textlink="">
          <xdr:nvSpPr>
            <xdr:cNvPr id="10663" name="Check Box 423" hidden="1">
              <a:extLst>
                <a:ext uri="{63B3BB69-23CF-44E3-9099-C40C66FF867C}">
                  <a14:compatExt spid="_x0000_s10663"/>
                </a:ext>
                <a:ext uri="{FF2B5EF4-FFF2-40B4-BE49-F238E27FC236}">
                  <a16:creationId xmlns:a16="http://schemas.microsoft.com/office/drawing/2014/main" id="{00000000-0008-0000-0200-0000A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178</xdr:row>
          <xdr:rowOff>142875</xdr:rowOff>
        </xdr:from>
        <xdr:to>
          <xdr:col>9</xdr:col>
          <xdr:colOff>476250</xdr:colOff>
          <xdr:row>180</xdr:row>
          <xdr:rowOff>19050</xdr:rowOff>
        </xdr:to>
        <xdr:sp macro="" textlink="">
          <xdr:nvSpPr>
            <xdr:cNvPr id="10664" name="Check Box 424" hidden="1">
              <a:extLst>
                <a:ext uri="{63B3BB69-23CF-44E3-9099-C40C66FF867C}">
                  <a14:compatExt spid="_x0000_s10664"/>
                </a:ext>
                <a:ext uri="{FF2B5EF4-FFF2-40B4-BE49-F238E27FC236}">
                  <a16:creationId xmlns:a16="http://schemas.microsoft.com/office/drawing/2014/main" id="{00000000-0008-0000-0200-0000A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179</xdr:row>
          <xdr:rowOff>142875</xdr:rowOff>
        </xdr:from>
        <xdr:to>
          <xdr:col>9</xdr:col>
          <xdr:colOff>476250</xdr:colOff>
          <xdr:row>181</xdr:row>
          <xdr:rowOff>0</xdr:rowOff>
        </xdr:to>
        <xdr:sp macro="" textlink="">
          <xdr:nvSpPr>
            <xdr:cNvPr id="10665" name="Check Box 425" hidden="1">
              <a:extLst>
                <a:ext uri="{63B3BB69-23CF-44E3-9099-C40C66FF867C}">
                  <a14:compatExt spid="_x0000_s10665"/>
                </a:ext>
                <a:ext uri="{FF2B5EF4-FFF2-40B4-BE49-F238E27FC236}">
                  <a16:creationId xmlns:a16="http://schemas.microsoft.com/office/drawing/2014/main" id="{00000000-0008-0000-0200-0000A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180</xdr:row>
          <xdr:rowOff>142875</xdr:rowOff>
        </xdr:from>
        <xdr:to>
          <xdr:col>9</xdr:col>
          <xdr:colOff>476250</xdr:colOff>
          <xdr:row>181</xdr:row>
          <xdr:rowOff>180975</xdr:rowOff>
        </xdr:to>
        <xdr:sp macro="" textlink="">
          <xdr:nvSpPr>
            <xdr:cNvPr id="10666" name="Check Box 426" hidden="1">
              <a:extLst>
                <a:ext uri="{63B3BB69-23CF-44E3-9099-C40C66FF867C}">
                  <a14:compatExt spid="_x0000_s10666"/>
                </a:ext>
                <a:ext uri="{FF2B5EF4-FFF2-40B4-BE49-F238E27FC236}">
                  <a16:creationId xmlns:a16="http://schemas.microsoft.com/office/drawing/2014/main" id="{00000000-0008-0000-0200-0000A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181</xdr:row>
          <xdr:rowOff>142875</xdr:rowOff>
        </xdr:from>
        <xdr:to>
          <xdr:col>9</xdr:col>
          <xdr:colOff>476250</xdr:colOff>
          <xdr:row>182</xdr:row>
          <xdr:rowOff>180975</xdr:rowOff>
        </xdr:to>
        <xdr:sp macro="" textlink="">
          <xdr:nvSpPr>
            <xdr:cNvPr id="10667" name="Check Box 427" hidden="1">
              <a:extLst>
                <a:ext uri="{63B3BB69-23CF-44E3-9099-C40C66FF867C}">
                  <a14:compatExt spid="_x0000_s10667"/>
                </a:ext>
                <a:ext uri="{FF2B5EF4-FFF2-40B4-BE49-F238E27FC236}">
                  <a16:creationId xmlns:a16="http://schemas.microsoft.com/office/drawing/2014/main" id="{00000000-0008-0000-0200-0000A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182</xdr:row>
          <xdr:rowOff>142875</xdr:rowOff>
        </xdr:from>
        <xdr:to>
          <xdr:col>9</xdr:col>
          <xdr:colOff>476250</xdr:colOff>
          <xdr:row>183</xdr:row>
          <xdr:rowOff>180975</xdr:rowOff>
        </xdr:to>
        <xdr:sp macro="" textlink="">
          <xdr:nvSpPr>
            <xdr:cNvPr id="10668" name="Check Box 428" hidden="1">
              <a:extLst>
                <a:ext uri="{63B3BB69-23CF-44E3-9099-C40C66FF867C}">
                  <a14:compatExt spid="_x0000_s10668"/>
                </a:ext>
                <a:ext uri="{FF2B5EF4-FFF2-40B4-BE49-F238E27FC236}">
                  <a16:creationId xmlns:a16="http://schemas.microsoft.com/office/drawing/2014/main" id="{00000000-0008-0000-0200-0000A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183</xdr:row>
          <xdr:rowOff>142875</xdr:rowOff>
        </xdr:from>
        <xdr:to>
          <xdr:col>9</xdr:col>
          <xdr:colOff>476250</xdr:colOff>
          <xdr:row>184</xdr:row>
          <xdr:rowOff>180975</xdr:rowOff>
        </xdr:to>
        <xdr:sp macro="" textlink="">
          <xdr:nvSpPr>
            <xdr:cNvPr id="10669" name="Check Box 429" hidden="1">
              <a:extLst>
                <a:ext uri="{63B3BB69-23CF-44E3-9099-C40C66FF867C}">
                  <a14:compatExt spid="_x0000_s10669"/>
                </a:ext>
                <a:ext uri="{FF2B5EF4-FFF2-40B4-BE49-F238E27FC236}">
                  <a16:creationId xmlns:a16="http://schemas.microsoft.com/office/drawing/2014/main" id="{00000000-0008-0000-0200-0000A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184</xdr:row>
          <xdr:rowOff>142875</xdr:rowOff>
        </xdr:from>
        <xdr:to>
          <xdr:col>9</xdr:col>
          <xdr:colOff>476250</xdr:colOff>
          <xdr:row>186</xdr:row>
          <xdr:rowOff>0</xdr:rowOff>
        </xdr:to>
        <xdr:sp macro="" textlink="">
          <xdr:nvSpPr>
            <xdr:cNvPr id="10670" name="Check Box 430" hidden="1">
              <a:extLst>
                <a:ext uri="{63B3BB69-23CF-44E3-9099-C40C66FF867C}">
                  <a14:compatExt spid="_x0000_s10670"/>
                </a:ext>
                <a:ext uri="{FF2B5EF4-FFF2-40B4-BE49-F238E27FC236}">
                  <a16:creationId xmlns:a16="http://schemas.microsoft.com/office/drawing/2014/main" id="{00000000-0008-0000-0200-0000A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185</xdr:row>
          <xdr:rowOff>142875</xdr:rowOff>
        </xdr:from>
        <xdr:to>
          <xdr:col>9</xdr:col>
          <xdr:colOff>476250</xdr:colOff>
          <xdr:row>187</xdr:row>
          <xdr:rowOff>0</xdr:rowOff>
        </xdr:to>
        <xdr:sp macro="" textlink="">
          <xdr:nvSpPr>
            <xdr:cNvPr id="10671" name="Check Box 431" hidden="1">
              <a:extLst>
                <a:ext uri="{63B3BB69-23CF-44E3-9099-C40C66FF867C}">
                  <a14:compatExt spid="_x0000_s10671"/>
                </a:ext>
                <a:ext uri="{FF2B5EF4-FFF2-40B4-BE49-F238E27FC236}">
                  <a16:creationId xmlns:a16="http://schemas.microsoft.com/office/drawing/2014/main" id="{00000000-0008-0000-0200-0000A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186</xdr:row>
          <xdr:rowOff>142875</xdr:rowOff>
        </xdr:from>
        <xdr:to>
          <xdr:col>9</xdr:col>
          <xdr:colOff>476250</xdr:colOff>
          <xdr:row>187</xdr:row>
          <xdr:rowOff>180975</xdr:rowOff>
        </xdr:to>
        <xdr:sp macro="" textlink="">
          <xdr:nvSpPr>
            <xdr:cNvPr id="10672" name="Check Box 432" hidden="1">
              <a:extLst>
                <a:ext uri="{63B3BB69-23CF-44E3-9099-C40C66FF867C}">
                  <a14:compatExt spid="_x0000_s10672"/>
                </a:ext>
                <a:ext uri="{FF2B5EF4-FFF2-40B4-BE49-F238E27FC236}">
                  <a16:creationId xmlns:a16="http://schemas.microsoft.com/office/drawing/2014/main" id="{00000000-0008-0000-0200-0000B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187</xdr:row>
          <xdr:rowOff>142875</xdr:rowOff>
        </xdr:from>
        <xdr:to>
          <xdr:col>9</xdr:col>
          <xdr:colOff>476250</xdr:colOff>
          <xdr:row>188</xdr:row>
          <xdr:rowOff>180975</xdr:rowOff>
        </xdr:to>
        <xdr:sp macro="" textlink="">
          <xdr:nvSpPr>
            <xdr:cNvPr id="10673" name="Check Box 433" hidden="1">
              <a:extLst>
                <a:ext uri="{63B3BB69-23CF-44E3-9099-C40C66FF867C}">
                  <a14:compatExt spid="_x0000_s10673"/>
                </a:ext>
                <a:ext uri="{FF2B5EF4-FFF2-40B4-BE49-F238E27FC236}">
                  <a16:creationId xmlns:a16="http://schemas.microsoft.com/office/drawing/2014/main" id="{00000000-0008-0000-0200-0000B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188</xdr:row>
          <xdr:rowOff>142875</xdr:rowOff>
        </xdr:from>
        <xdr:to>
          <xdr:col>9</xdr:col>
          <xdr:colOff>476250</xdr:colOff>
          <xdr:row>189</xdr:row>
          <xdr:rowOff>180975</xdr:rowOff>
        </xdr:to>
        <xdr:sp macro="" textlink="">
          <xdr:nvSpPr>
            <xdr:cNvPr id="10674" name="Check Box 434" hidden="1">
              <a:extLst>
                <a:ext uri="{63B3BB69-23CF-44E3-9099-C40C66FF867C}">
                  <a14:compatExt spid="_x0000_s10674"/>
                </a:ext>
                <a:ext uri="{FF2B5EF4-FFF2-40B4-BE49-F238E27FC236}">
                  <a16:creationId xmlns:a16="http://schemas.microsoft.com/office/drawing/2014/main" id="{00000000-0008-0000-0200-0000B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189</xdr:row>
          <xdr:rowOff>142875</xdr:rowOff>
        </xdr:from>
        <xdr:to>
          <xdr:col>9</xdr:col>
          <xdr:colOff>476250</xdr:colOff>
          <xdr:row>190</xdr:row>
          <xdr:rowOff>180975</xdr:rowOff>
        </xdr:to>
        <xdr:sp macro="" textlink="">
          <xdr:nvSpPr>
            <xdr:cNvPr id="10675" name="Check Box 435" hidden="1">
              <a:extLst>
                <a:ext uri="{63B3BB69-23CF-44E3-9099-C40C66FF867C}">
                  <a14:compatExt spid="_x0000_s10675"/>
                </a:ext>
                <a:ext uri="{FF2B5EF4-FFF2-40B4-BE49-F238E27FC236}">
                  <a16:creationId xmlns:a16="http://schemas.microsoft.com/office/drawing/2014/main" id="{00000000-0008-0000-0200-0000B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190</xdr:row>
          <xdr:rowOff>142875</xdr:rowOff>
        </xdr:from>
        <xdr:to>
          <xdr:col>9</xdr:col>
          <xdr:colOff>476250</xdr:colOff>
          <xdr:row>191</xdr:row>
          <xdr:rowOff>180975</xdr:rowOff>
        </xdr:to>
        <xdr:sp macro="" textlink="">
          <xdr:nvSpPr>
            <xdr:cNvPr id="10676" name="Check Box 436" hidden="1">
              <a:extLst>
                <a:ext uri="{63B3BB69-23CF-44E3-9099-C40C66FF867C}">
                  <a14:compatExt spid="_x0000_s10676"/>
                </a:ext>
                <a:ext uri="{FF2B5EF4-FFF2-40B4-BE49-F238E27FC236}">
                  <a16:creationId xmlns:a16="http://schemas.microsoft.com/office/drawing/2014/main" id="{00000000-0008-0000-0200-0000B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191</xdr:row>
          <xdr:rowOff>142875</xdr:rowOff>
        </xdr:from>
        <xdr:to>
          <xdr:col>9</xdr:col>
          <xdr:colOff>476250</xdr:colOff>
          <xdr:row>193</xdr:row>
          <xdr:rowOff>19050</xdr:rowOff>
        </xdr:to>
        <xdr:sp macro="" textlink="">
          <xdr:nvSpPr>
            <xdr:cNvPr id="10677" name="Check Box 437" hidden="1">
              <a:extLst>
                <a:ext uri="{63B3BB69-23CF-44E3-9099-C40C66FF867C}">
                  <a14:compatExt spid="_x0000_s10677"/>
                </a:ext>
                <a:ext uri="{FF2B5EF4-FFF2-40B4-BE49-F238E27FC236}">
                  <a16:creationId xmlns:a16="http://schemas.microsoft.com/office/drawing/2014/main" id="{00000000-0008-0000-0200-0000B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192</xdr:row>
          <xdr:rowOff>142875</xdr:rowOff>
        </xdr:from>
        <xdr:to>
          <xdr:col>9</xdr:col>
          <xdr:colOff>476250</xdr:colOff>
          <xdr:row>194</xdr:row>
          <xdr:rowOff>28575</xdr:rowOff>
        </xdr:to>
        <xdr:sp macro="" textlink="">
          <xdr:nvSpPr>
            <xdr:cNvPr id="10678" name="Check Box 438" hidden="1">
              <a:extLst>
                <a:ext uri="{63B3BB69-23CF-44E3-9099-C40C66FF867C}">
                  <a14:compatExt spid="_x0000_s10678"/>
                </a:ext>
                <a:ext uri="{FF2B5EF4-FFF2-40B4-BE49-F238E27FC236}">
                  <a16:creationId xmlns:a16="http://schemas.microsoft.com/office/drawing/2014/main" id="{00000000-0008-0000-0200-0000B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193</xdr:row>
          <xdr:rowOff>142875</xdr:rowOff>
        </xdr:from>
        <xdr:to>
          <xdr:col>9</xdr:col>
          <xdr:colOff>476250</xdr:colOff>
          <xdr:row>195</xdr:row>
          <xdr:rowOff>28575</xdr:rowOff>
        </xdr:to>
        <xdr:sp macro="" textlink="">
          <xdr:nvSpPr>
            <xdr:cNvPr id="10679" name="Check Box 439" hidden="1">
              <a:extLst>
                <a:ext uri="{63B3BB69-23CF-44E3-9099-C40C66FF867C}">
                  <a14:compatExt spid="_x0000_s10679"/>
                </a:ext>
                <a:ext uri="{FF2B5EF4-FFF2-40B4-BE49-F238E27FC236}">
                  <a16:creationId xmlns:a16="http://schemas.microsoft.com/office/drawing/2014/main" id="{00000000-0008-0000-0200-0000B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194</xdr:row>
          <xdr:rowOff>142875</xdr:rowOff>
        </xdr:from>
        <xdr:to>
          <xdr:col>9</xdr:col>
          <xdr:colOff>476250</xdr:colOff>
          <xdr:row>196</xdr:row>
          <xdr:rowOff>28575</xdr:rowOff>
        </xdr:to>
        <xdr:sp macro="" textlink="">
          <xdr:nvSpPr>
            <xdr:cNvPr id="10680" name="Check Box 440" hidden="1">
              <a:extLst>
                <a:ext uri="{63B3BB69-23CF-44E3-9099-C40C66FF867C}">
                  <a14:compatExt spid="_x0000_s10680"/>
                </a:ext>
                <a:ext uri="{FF2B5EF4-FFF2-40B4-BE49-F238E27FC236}">
                  <a16:creationId xmlns:a16="http://schemas.microsoft.com/office/drawing/2014/main" id="{00000000-0008-0000-0200-0000B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195</xdr:row>
          <xdr:rowOff>142875</xdr:rowOff>
        </xdr:from>
        <xdr:to>
          <xdr:col>9</xdr:col>
          <xdr:colOff>476250</xdr:colOff>
          <xdr:row>197</xdr:row>
          <xdr:rowOff>47625</xdr:rowOff>
        </xdr:to>
        <xdr:sp macro="" textlink="">
          <xdr:nvSpPr>
            <xdr:cNvPr id="10681" name="Check Box 441" hidden="1">
              <a:extLst>
                <a:ext uri="{63B3BB69-23CF-44E3-9099-C40C66FF867C}">
                  <a14:compatExt spid="_x0000_s10681"/>
                </a:ext>
                <a:ext uri="{FF2B5EF4-FFF2-40B4-BE49-F238E27FC236}">
                  <a16:creationId xmlns:a16="http://schemas.microsoft.com/office/drawing/2014/main" id="{00000000-0008-0000-0200-0000B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196</xdr:row>
          <xdr:rowOff>142875</xdr:rowOff>
        </xdr:from>
        <xdr:to>
          <xdr:col>9</xdr:col>
          <xdr:colOff>476250</xdr:colOff>
          <xdr:row>198</xdr:row>
          <xdr:rowOff>47625</xdr:rowOff>
        </xdr:to>
        <xdr:sp macro="" textlink="">
          <xdr:nvSpPr>
            <xdr:cNvPr id="10682" name="Check Box 442" hidden="1">
              <a:extLst>
                <a:ext uri="{63B3BB69-23CF-44E3-9099-C40C66FF867C}">
                  <a14:compatExt spid="_x0000_s10682"/>
                </a:ext>
                <a:ext uri="{FF2B5EF4-FFF2-40B4-BE49-F238E27FC236}">
                  <a16:creationId xmlns:a16="http://schemas.microsoft.com/office/drawing/2014/main" id="{00000000-0008-0000-0200-0000B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197</xdr:row>
          <xdr:rowOff>142875</xdr:rowOff>
        </xdr:from>
        <xdr:to>
          <xdr:col>9</xdr:col>
          <xdr:colOff>476250</xdr:colOff>
          <xdr:row>199</xdr:row>
          <xdr:rowOff>28575</xdr:rowOff>
        </xdr:to>
        <xdr:sp macro="" textlink="">
          <xdr:nvSpPr>
            <xdr:cNvPr id="10683" name="Check Box 443" hidden="1">
              <a:extLst>
                <a:ext uri="{63B3BB69-23CF-44E3-9099-C40C66FF867C}">
                  <a14:compatExt spid="_x0000_s10683"/>
                </a:ext>
                <a:ext uri="{FF2B5EF4-FFF2-40B4-BE49-F238E27FC236}">
                  <a16:creationId xmlns:a16="http://schemas.microsoft.com/office/drawing/2014/main" id="{00000000-0008-0000-0200-0000B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198</xdr:row>
          <xdr:rowOff>142875</xdr:rowOff>
        </xdr:from>
        <xdr:to>
          <xdr:col>9</xdr:col>
          <xdr:colOff>476250</xdr:colOff>
          <xdr:row>200</xdr:row>
          <xdr:rowOff>28575</xdr:rowOff>
        </xdr:to>
        <xdr:sp macro="" textlink="">
          <xdr:nvSpPr>
            <xdr:cNvPr id="10684" name="Check Box 444" hidden="1">
              <a:extLst>
                <a:ext uri="{63B3BB69-23CF-44E3-9099-C40C66FF867C}">
                  <a14:compatExt spid="_x0000_s10684"/>
                </a:ext>
                <a:ext uri="{FF2B5EF4-FFF2-40B4-BE49-F238E27FC236}">
                  <a16:creationId xmlns:a16="http://schemas.microsoft.com/office/drawing/2014/main" id="{00000000-0008-0000-0200-0000B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199</xdr:row>
          <xdr:rowOff>142875</xdr:rowOff>
        </xdr:from>
        <xdr:to>
          <xdr:col>9</xdr:col>
          <xdr:colOff>476250</xdr:colOff>
          <xdr:row>201</xdr:row>
          <xdr:rowOff>28575</xdr:rowOff>
        </xdr:to>
        <xdr:sp macro="" textlink="">
          <xdr:nvSpPr>
            <xdr:cNvPr id="10685" name="Check Box 445" hidden="1">
              <a:extLst>
                <a:ext uri="{63B3BB69-23CF-44E3-9099-C40C66FF867C}">
                  <a14:compatExt spid="_x0000_s10685"/>
                </a:ext>
                <a:ext uri="{FF2B5EF4-FFF2-40B4-BE49-F238E27FC236}">
                  <a16:creationId xmlns:a16="http://schemas.microsoft.com/office/drawing/2014/main" id="{00000000-0008-0000-0200-0000B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200</xdr:row>
          <xdr:rowOff>142875</xdr:rowOff>
        </xdr:from>
        <xdr:to>
          <xdr:col>9</xdr:col>
          <xdr:colOff>476250</xdr:colOff>
          <xdr:row>202</xdr:row>
          <xdr:rowOff>28575</xdr:rowOff>
        </xdr:to>
        <xdr:sp macro="" textlink="">
          <xdr:nvSpPr>
            <xdr:cNvPr id="10686" name="Check Box 446" hidden="1">
              <a:extLst>
                <a:ext uri="{63B3BB69-23CF-44E3-9099-C40C66FF867C}">
                  <a14:compatExt spid="_x0000_s10686"/>
                </a:ext>
                <a:ext uri="{FF2B5EF4-FFF2-40B4-BE49-F238E27FC236}">
                  <a16:creationId xmlns:a16="http://schemas.microsoft.com/office/drawing/2014/main" id="{00000000-0008-0000-0200-0000B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201</xdr:row>
          <xdr:rowOff>142875</xdr:rowOff>
        </xdr:from>
        <xdr:to>
          <xdr:col>9</xdr:col>
          <xdr:colOff>476250</xdr:colOff>
          <xdr:row>203</xdr:row>
          <xdr:rowOff>28575</xdr:rowOff>
        </xdr:to>
        <xdr:sp macro="" textlink="">
          <xdr:nvSpPr>
            <xdr:cNvPr id="10687" name="Check Box 447" hidden="1">
              <a:extLst>
                <a:ext uri="{63B3BB69-23CF-44E3-9099-C40C66FF867C}">
                  <a14:compatExt spid="_x0000_s10687"/>
                </a:ext>
                <a:ext uri="{FF2B5EF4-FFF2-40B4-BE49-F238E27FC236}">
                  <a16:creationId xmlns:a16="http://schemas.microsoft.com/office/drawing/2014/main" id="{00000000-0008-0000-0200-0000B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202</xdr:row>
          <xdr:rowOff>142875</xdr:rowOff>
        </xdr:from>
        <xdr:to>
          <xdr:col>9</xdr:col>
          <xdr:colOff>476250</xdr:colOff>
          <xdr:row>204</xdr:row>
          <xdr:rowOff>19050</xdr:rowOff>
        </xdr:to>
        <xdr:sp macro="" textlink="">
          <xdr:nvSpPr>
            <xdr:cNvPr id="10688" name="Check Box 448" hidden="1">
              <a:extLst>
                <a:ext uri="{63B3BB69-23CF-44E3-9099-C40C66FF867C}">
                  <a14:compatExt spid="_x0000_s10688"/>
                </a:ext>
                <a:ext uri="{FF2B5EF4-FFF2-40B4-BE49-F238E27FC236}">
                  <a16:creationId xmlns:a16="http://schemas.microsoft.com/office/drawing/2014/main" id="{00000000-0008-0000-0200-0000C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203</xdr:row>
          <xdr:rowOff>142875</xdr:rowOff>
        </xdr:from>
        <xdr:to>
          <xdr:col>9</xdr:col>
          <xdr:colOff>476250</xdr:colOff>
          <xdr:row>205</xdr:row>
          <xdr:rowOff>0</xdr:rowOff>
        </xdr:to>
        <xdr:sp macro="" textlink="">
          <xdr:nvSpPr>
            <xdr:cNvPr id="10689" name="Check Box 449" hidden="1">
              <a:extLst>
                <a:ext uri="{63B3BB69-23CF-44E3-9099-C40C66FF867C}">
                  <a14:compatExt spid="_x0000_s10689"/>
                </a:ext>
                <a:ext uri="{FF2B5EF4-FFF2-40B4-BE49-F238E27FC236}">
                  <a16:creationId xmlns:a16="http://schemas.microsoft.com/office/drawing/2014/main" id="{00000000-0008-0000-0200-0000C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204</xdr:row>
          <xdr:rowOff>142875</xdr:rowOff>
        </xdr:from>
        <xdr:to>
          <xdr:col>9</xdr:col>
          <xdr:colOff>476250</xdr:colOff>
          <xdr:row>206</xdr:row>
          <xdr:rowOff>0</xdr:rowOff>
        </xdr:to>
        <xdr:sp macro="" textlink="">
          <xdr:nvSpPr>
            <xdr:cNvPr id="10690" name="Check Box 450" hidden="1">
              <a:extLst>
                <a:ext uri="{63B3BB69-23CF-44E3-9099-C40C66FF867C}">
                  <a14:compatExt spid="_x0000_s10690"/>
                </a:ext>
                <a:ext uri="{FF2B5EF4-FFF2-40B4-BE49-F238E27FC236}">
                  <a16:creationId xmlns:a16="http://schemas.microsoft.com/office/drawing/2014/main" id="{00000000-0008-0000-0200-0000C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205</xdr:row>
          <xdr:rowOff>142875</xdr:rowOff>
        </xdr:from>
        <xdr:to>
          <xdr:col>9</xdr:col>
          <xdr:colOff>476250</xdr:colOff>
          <xdr:row>207</xdr:row>
          <xdr:rowOff>28575</xdr:rowOff>
        </xdr:to>
        <xdr:sp macro="" textlink="">
          <xdr:nvSpPr>
            <xdr:cNvPr id="10691" name="Check Box 451" hidden="1">
              <a:extLst>
                <a:ext uri="{63B3BB69-23CF-44E3-9099-C40C66FF867C}">
                  <a14:compatExt spid="_x0000_s10691"/>
                </a:ext>
                <a:ext uri="{FF2B5EF4-FFF2-40B4-BE49-F238E27FC236}">
                  <a16:creationId xmlns:a16="http://schemas.microsoft.com/office/drawing/2014/main" id="{00000000-0008-0000-0200-0000C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206</xdr:row>
          <xdr:rowOff>142875</xdr:rowOff>
        </xdr:from>
        <xdr:to>
          <xdr:col>9</xdr:col>
          <xdr:colOff>476250</xdr:colOff>
          <xdr:row>208</xdr:row>
          <xdr:rowOff>28575</xdr:rowOff>
        </xdr:to>
        <xdr:sp macro="" textlink="">
          <xdr:nvSpPr>
            <xdr:cNvPr id="10692" name="Check Box 452" hidden="1">
              <a:extLst>
                <a:ext uri="{63B3BB69-23CF-44E3-9099-C40C66FF867C}">
                  <a14:compatExt spid="_x0000_s10692"/>
                </a:ext>
                <a:ext uri="{FF2B5EF4-FFF2-40B4-BE49-F238E27FC236}">
                  <a16:creationId xmlns:a16="http://schemas.microsoft.com/office/drawing/2014/main" id="{00000000-0008-0000-0200-0000C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207</xdr:row>
          <xdr:rowOff>142875</xdr:rowOff>
        </xdr:from>
        <xdr:to>
          <xdr:col>9</xdr:col>
          <xdr:colOff>476250</xdr:colOff>
          <xdr:row>209</xdr:row>
          <xdr:rowOff>19050</xdr:rowOff>
        </xdr:to>
        <xdr:sp macro="" textlink="">
          <xdr:nvSpPr>
            <xdr:cNvPr id="10693" name="Check Box 453" hidden="1">
              <a:extLst>
                <a:ext uri="{63B3BB69-23CF-44E3-9099-C40C66FF867C}">
                  <a14:compatExt spid="_x0000_s10693"/>
                </a:ext>
                <a:ext uri="{FF2B5EF4-FFF2-40B4-BE49-F238E27FC236}">
                  <a16:creationId xmlns:a16="http://schemas.microsoft.com/office/drawing/2014/main" id="{00000000-0008-0000-0200-0000C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208</xdr:row>
          <xdr:rowOff>142875</xdr:rowOff>
        </xdr:from>
        <xdr:to>
          <xdr:col>9</xdr:col>
          <xdr:colOff>476250</xdr:colOff>
          <xdr:row>210</xdr:row>
          <xdr:rowOff>28575</xdr:rowOff>
        </xdr:to>
        <xdr:sp macro="" textlink="">
          <xdr:nvSpPr>
            <xdr:cNvPr id="10694" name="Check Box 454" hidden="1">
              <a:extLst>
                <a:ext uri="{63B3BB69-23CF-44E3-9099-C40C66FF867C}">
                  <a14:compatExt spid="_x0000_s10694"/>
                </a:ext>
                <a:ext uri="{FF2B5EF4-FFF2-40B4-BE49-F238E27FC236}">
                  <a16:creationId xmlns:a16="http://schemas.microsoft.com/office/drawing/2014/main" id="{00000000-0008-0000-0200-0000C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209</xdr:row>
          <xdr:rowOff>142875</xdr:rowOff>
        </xdr:from>
        <xdr:to>
          <xdr:col>9</xdr:col>
          <xdr:colOff>476250</xdr:colOff>
          <xdr:row>211</xdr:row>
          <xdr:rowOff>47625</xdr:rowOff>
        </xdr:to>
        <xdr:sp macro="" textlink="">
          <xdr:nvSpPr>
            <xdr:cNvPr id="10695" name="Check Box 455" hidden="1">
              <a:extLst>
                <a:ext uri="{63B3BB69-23CF-44E3-9099-C40C66FF867C}">
                  <a14:compatExt spid="_x0000_s10695"/>
                </a:ext>
                <a:ext uri="{FF2B5EF4-FFF2-40B4-BE49-F238E27FC236}">
                  <a16:creationId xmlns:a16="http://schemas.microsoft.com/office/drawing/2014/main" id="{00000000-0008-0000-0200-0000C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210</xdr:row>
          <xdr:rowOff>142875</xdr:rowOff>
        </xdr:from>
        <xdr:to>
          <xdr:col>9</xdr:col>
          <xdr:colOff>476250</xdr:colOff>
          <xdr:row>212</xdr:row>
          <xdr:rowOff>19050</xdr:rowOff>
        </xdr:to>
        <xdr:sp macro="" textlink="">
          <xdr:nvSpPr>
            <xdr:cNvPr id="10696" name="Check Box 456" hidden="1">
              <a:extLst>
                <a:ext uri="{63B3BB69-23CF-44E3-9099-C40C66FF867C}">
                  <a14:compatExt spid="_x0000_s10696"/>
                </a:ext>
                <a:ext uri="{FF2B5EF4-FFF2-40B4-BE49-F238E27FC236}">
                  <a16:creationId xmlns:a16="http://schemas.microsoft.com/office/drawing/2014/main" id="{00000000-0008-0000-0200-0000C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211</xdr:row>
          <xdr:rowOff>142875</xdr:rowOff>
        </xdr:from>
        <xdr:to>
          <xdr:col>9</xdr:col>
          <xdr:colOff>476250</xdr:colOff>
          <xdr:row>213</xdr:row>
          <xdr:rowOff>19050</xdr:rowOff>
        </xdr:to>
        <xdr:sp macro="" textlink="">
          <xdr:nvSpPr>
            <xdr:cNvPr id="10697" name="Check Box 457" hidden="1">
              <a:extLst>
                <a:ext uri="{63B3BB69-23CF-44E3-9099-C40C66FF867C}">
                  <a14:compatExt spid="_x0000_s10697"/>
                </a:ext>
                <a:ext uri="{FF2B5EF4-FFF2-40B4-BE49-F238E27FC236}">
                  <a16:creationId xmlns:a16="http://schemas.microsoft.com/office/drawing/2014/main" id="{00000000-0008-0000-0200-0000C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212</xdr:row>
          <xdr:rowOff>142875</xdr:rowOff>
        </xdr:from>
        <xdr:to>
          <xdr:col>9</xdr:col>
          <xdr:colOff>476250</xdr:colOff>
          <xdr:row>214</xdr:row>
          <xdr:rowOff>28575</xdr:rowOff>
        </xdr:to>
        <xdr:sp macro="" textlink="">
          <xdr:nvSpPr>
            <xdr:cNvPr id="10698" name="Check Box 458" hidden="1">
              <a:extLst>
                <a:ext uri="{63B3BB69-23CF-44E3-9099-C40C66FF867C}">
                  <a14:compatExt spid="_x0000_s10698"/>
                </a:ext>
                <a:ext uri="{FF2B5EF4-FFF2-40B4-BE49-F238E27FC236}">
                  <a16:creationId xmlns:a16="http://schemas.microsoft.com/office/drawing/2014/main" id="{00000000-0008-0000-0200-0000C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213</xdr:row>
          <xdr:rowOff>142875</xdr:rowOff>
        </xdr:from>
        <xdr:to>
          <xdr:col>9</xdr:col>
          <xdr:colOff>476250</xdr:colOff>
          <xdr:row>215</xdr:row>
          <xdr:rowOff>28575</xdr:rowOff>
        </xdr:to>
        <xdr:sp macro="" textlink="">
          <xdr:nvSpPr>
            <xdr:cNvPr id="10699" name="Check Box 459" hidden="1">
              <a:extLst>
                <a:ext uri="{63B3BB69-23CF-44E3-9099-C40C66FF867C}">
                  <a14:compatExt spid="_x0000_s10699"/>
                </a:ext>
                <a:ext uri="{FF2B5EF4-FFF2-40B4-BE49-F238E27FC236}">
                  <a16:creationId xmlns:a16="http://schemas.microsoft.com/office/drawing/2014/main" id="{00000000-0008-0000-0200-0000C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214</xdr:row>
          <xdr:rowOff>142875</xdr:rowOff>
        </xdr:from>
        <xdr:to>
          <xdr:col>9</xdr:col>
          <xdr:colOff>476250</xdr:colOff>
          <xdr:row>216</xdr:row>
          <xdr:rowOff>47625</xdr:rowOff>
        </xdr:to>
        <xdr:sp macro="" textlink="">
          <xdr:nvSpPr>
            <xdr:cNvPr id="10700" name="Check Box 460" hidden="1">
              <a:extLst>
                <a:ext uri="{63B3BB69-23CF-44E3-9099-C40C66FF867C}">
                  <a14:compatExt spid="_x0000_s10700"/>
                </a:ext>
                <a:ext uri="{FF2B5EF4-FFF2-40B4-BE49-F238E27FC236}">
                  <a16:creationId xmlns:a16="http://schemas.microsoft.com/office/drawing/2014/main" id="{00000000-0008-0000-0200-0000C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215</xdr:row>
          <xdr:rowOff>142875</xdr:rowOff>
        </xdr:from>
        <xdr:to>
          <xdr:col>9</xdr:col>
          <xdr:colOff>476250</xdr:colOff>
          <xdr:row>217</xdr:row>
          <xdr:rowOff>47625</xdr:rowOff>
        </xdr:to>
        <xdr:sp macro="" textlink="">
          <xdr:nvSpPr>
            <xdr:cNvPr id="10701" name="Check Box 461" hidden="1">
              <a:extLst>
                <a:ext uri="{63B3BB69-23CF-44E3-9099-C40C66FF867C}">
                  <a14:compatExt spid="_x0000_s10701"/>
                </a:ext>
                <a:ext uri="{FF2B5EF4-FFF2-40B4-BE49-F238E27FC236}">
                  <a16:creationId xmlns:a16="http://schemas.microsoft.com/office/drawing/2014/main" id="{00000000-0008-0000-0200-0000C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216</xdr:row>
          <xdr:rowOff>142875</xdr:rowOff>
        </xdr:from>
        <xdr:to>
          <xdr:col>9</xdr:col>
          <xdr:colOff>476250</xdr:colOff>
          <xdr:row>218</xdr:row>
          <xdr:rowOff>47625</xdr:rowOff>
        </xdr:to>
        <xdr:sp macro="" textlink="">
          <xdr:nvSpPr>
            <xdr:cNvPr id="10702" name="Check Box 462" hidden="1">
              <a:extLst>
                <a:ext uri="{63B3BB69-23CF-44E3-9099-C40C66FF867C}">
                  <a14:compatExt spid="_x0000_s10702"/>
                </a:ext>
                <a:ext uri="{FF2B5EF4-FFF2-40B4-BE49-F238E27FC236}">
                  <a16:creationId xmlns:a16="http://schemas.microsoft.com/office/drawing/2014/main" id="{00000000-0008-0000-0200-0000C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217</xdr:row>
          <xdr:rowOff>142875</xdr:rowOff>
        </xdr:from>
        <xdr:to>
          <xdr:col>9</xdr:col>
          <xdr:colOff>476250</xdr:colOff>
          <xdr:row>219</xdr:row>
          <xdr:rowOff>28575</xdr:rowOff>
        </xdr:to>
        <xdr:sp macro="" textlink="">
          <xdr:nvSpPr>
            <xdr:cNvPr id="10703" name="Check Box 463" hidden="1">
              <a:extLst>
                <a:ext uri="{63B3BB69-23CF-44E3-9099-C40C66FF867C}">
                  <a14:compatExt spid="_x0000_s10703"/>
                </a:ext>
                <a:ext uri="{FF2B5EF4-FFF2-40B4-BE49-F238E27FC236}">
                  <a16:creationId xmlns:a16="http://schemas.microsoft.com/office/drawing/2014/main" id="{00000000-0008-0000-0200-0000C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218</xdr:row>
          <xdr:rowOff>142875</xdr:rowOff>
        </xdr:from>
        <xdr:to>
          <xdr:col>9</xdr:col>
          <xdr:colOff>476250</xdr:colOff>
          <xdr:row>220</xdr:row>
          <xdr:rowOff>47625</xdr:rowOff>
        </xdr:to>
        <xdr:sp macro="" textlink="">
          <xdr:nvSpPr>
            <xdr:cNvPr id="10704" name="Check Box 464" hidden="1">
              <a:extLst>
                <a:ext uri="{63B3BB69-23CF-44E3-9099-C40C66FF867C}">
                  <a14:compatExt spid="_x0000_s10704"/>
                </a:ext>
                <a:ext uri="{FF2B5EF4-FFF2-40B4-BE49-F238E27FC236}">
                  <a16:creationId xmlns:a16="http://schemas.microsoft.com/office/drawing/2014/main" id="{00000000-0008-0000-0200-0000D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219</xdr:row>
          <xdr:rowOff>142875</xdr:rowOff>
        </xdr:from>
        <xdr:to>
          <xdr:col>9</xdr:col>
          <xdr:colOff>476250</xdr:colOff>
          <xdr:row>221</xdr:row>
          <xdr:rowOff>47625</xdr:rowOff>
        </xdr:to>
        <xdr:sp macro="" textlink="">
          <xdr:nvSpPr>
            <xdr:cNvPr id="10705" name="Check Box 465" hidden="1">
              <a:extLst>
                <a:ext uri="{63B3BB69-23CF-44E3-9099-C40C66FF867C}">
                  <a14:compatExt spid="_x0000_s10705"/>
                </a:ext>
                <a:ext uri="{FF2B5EF4-FFF2-40B4-BE49-F238E27FC236}">
                  <a16:creationId xmlns:a16="http://schemas.microsoft.com/office/drawing/2014/main" id="{00000000-0008-0000-0200-0000D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220</xdr:row>
          <xdr:rowOff>142875</xdr:rowOff>
        </xdr:from>
        <xdr:to>
          <xdr:col>9</xdr:col>
          <xdr:colOff>476250</xdr:colOff>
          <xdr:row>222</xdr:row>
          <xdr:rowOff>28575</xdr:rowOff>
        </xdr:to>
        <xdr:sp macro="" textlink="">
          <xdr:nvSpPr>
            <xdr:cNvPr id="10706" name="Check Box 466" hidden="1">
              <a:extLst>
                <a:ext uri="{63B3BB69-23CF-44E3-9099-C40C66FF867C}">
                  <a14:compatExt spid="_x0000_s10706"/>
                </a:ext>
                <a:ext uri="{FF2B5EF4-FFF2-40B4-BE49-F238E27FC236}">
                  <a16:creationId xmlns:a16="http://schemas.microsoft.com/office/drawing/2014/main" id="{00000000-0008-0000-0200-0000D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221</xdr:row>
          <xdr:rowOff>142875</xdr:rowOff>
        </xdr:from>
        <xdr:to>
          <xdr:col>9</xdr:col>
          <xdr:colOff>476250</xdr:colOff>
          <xdr:row>223</xdr:row>
          <xdr:rowOff>28575</xdr:rowOff>
        </xdr:to>
        <xdr:sp macro="" textlink="">
          <xdr:nvSpPr>
            <xdr:cNvPr id="10707" name="Check Box 467" hidden="1">
              <a:extLst>
                <a:ext uri="{63B3BB69-23CF-44E3-9099-C40C66FF867C}">
                  <a14:compatExt spid="_x0000_s10707"/>
                </a:ext>
                <a:ext uri="{FF2B5EF4-FFF2-40B4-BE49-F238E27FC236}">
                  <a16:creationId xmlns:a16="http://schemas.microsoft.com/office/drawing/2014/main" id="{00000000-0008-0000-0200-0000D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222</xdr:row>
          <xdr:rowOff>142875</xdr:rowOff>
        </xdr:from>
        <xdr:to>
          <xdr:col>9</xdr:col>
          <xdr:colOff>476250</xdr:colOff>
          <xdr:row>224</xdr:row>
          <xdr:rowOff>38100</xdr:rowOff>
        </xdr:to>
        <xdr:sp macro="" textlink="">
          <xdr:nvSpPr>
            <xdr:cNvPr id="10708" name="Check Box 468" hidden="1">
              <a:extLst>
                <a:ext uri="{63B3BB69-23CF-44E3-9099-C40C66FF867C}">
                  <a14:compatExt spid="_x0000_s10708"/>
                </a:ext>
                <a:ext uri="{FF2B5EF4-FFF2-40B4-BE49-F238E27FC236}">
                  <a16:creationId xmlns:a16="http://schemas.microsoft.com/office/drawing/2014/main" id="{00000000-0008-0000-0200-0000D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xdr:row>
          <xdr:rowOff>0</xdr:rowOff>
        </xdr:from>
        <xdr:to>
          <xdr:col>3</xdr:col>
          <xdr:colOff>476250</xdr:colOff>
          <xdr:row>2</xdr:row>
          <xdr:rowOff>19050</xdr:rowOff>
        </xdr:to>
        <xdr:sp macro="" textlink="">
          <xdr:nvSpPr>
            <xdr:cNvPr id="10714" name="Option Button 474" hidden="1">
              <a:extLst>
                <a:ext uri="{63B3BB69-23CF-44E3-9099-C40C66FF867C}">
                  <a14:compatExt spid="_x0000_s10714"/>
                </a:ext>
                <a:ext uri="{FF2B5EF4-FFF2-40B4-BE49-F238E27FC236}">
                  <a16:creationId xmlns:a16="http://schemas.microsoft.com/office/drawing/2014/main" id="{00000000-0008-0000-0200-0000D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xdr:row>
          <xdr:rowOff>142875</xdr:rowOff>
        </xdr:from>
        <xdr:to>
          <xdr:col>3</xdr:col>
          <xdr:colOff>514350</xdr:colOff>
          <xdr:row>6</xdr:row>
          <xdr:rowOff>0</xdr:rowOff>
        </xdr:to>
        <xdr:sp macro="" textlink="">
          <xdr:nvSpPr>
            <xdr:cNvPr id="10715" name="Option Button 475" hidden="1">
              <a:extLst>
                <a:ext uri="{63B3BB69-23CF-44E3-9099-C40C66FF867C}">
                  <a14:compatExt spid="_x0000_s10715"/>
                </a:ext>
                <a:ext uri="{FF2B5EF4-FFF2-40B4-BE49-F238E27FC236}">
                  <a16:creationId xmlns:a16="http://schemas.microsoft.com/office/drawing/2014/main" id="{00000000-0008-0000-0200-0000D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57</xdr:row>
          <xdr:rowOff>152400</xdr:rowOff>
        </xdr:from>
        <xdr:to>
          <xdr:col>9</xdr:col>
          <xdr:colOff>476250</xdr:colOff>
          <xdr:row>59</xdr:row>
          <xdr:rowOff>19050</xdr:rowOff>
        </xdr:to>
        <xdr:sp macro="" textlink="">
          <xdr:nvSpPr>
            <xdr:cNvPr id="10720" name="Check Box 480" hidden="1">
              <a:extLst>
                <a:ext uri="{63B3BB69-23CF-44E3-9099-C40C66FF867C}">
                  <a14:compatExt spid="_x0000_s10720"/>
                </a:ext>
                <a:ext uri="{FF2B5EF4-FFF2-40B4-BE49-F238E27FC236}">
                  <a16:creationId xmlns:a16="http://schemas.microsoft.com/office/drawing/2014/main" id="{00000000-0008-0000-0200-0000E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51</xdr:row>
          <xdr:rowOff>123825</xdr:rowOff>
        </xdr:from>
        <xdr:to>
          <xdr:col>9</xdr:col>
          <xdr:colOff>476250</xdr:colOff>
          <xdr:row>53</xdr:row>
          <xdr:rowOff>0</xdr:rowOff>
        </xdr:to>
        <xdr:sp macro="" textlink="">
          <xdr:nvSpPr>
            <xdr:cNvPr id="10722" name="Check Box 482" hidden="1">
              <a:extLst>
                <a:ext uri="{63B3BB69-23CF-44E3-9099-C40C66FF867C}">
                  <a14:compatExt spid="_x0000_s10722"/>
                </a:ext>
                <a:ext uri="{FF2B5EF4-FFF2-40B4-BE49-F238E27FC236}">
                  <a16:creationId xmlns:a16="http://schemas.microsoft.com/office/drawing/2014/main" id="{00000000-0008-0000-0200-0000E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52</xdr:row>
          <xdr:rowOff>133350</xdr:rowOff>
        </xdr:from>
        <xdr:to>
          <xdr:col>13</xdr:col>
          <xdr:colOff>781050</xdr:colOff>
          <xdr:row>54</xdr:row>
          <xdr:rowOff>38100</xdr:rowOff>
        </xdr:to>
        <xdr:sp macro="" textlink="">
          <xdr:nvSpPr>
            <xdr:cNvPr id="10724" name="Check Box 484" hidden="1">
              <a:extLst>
                <a:ext uri="{63B3BB69-23CF-44E3-9099-C40C66FF867C}">
                  <a14:compatExt spid="_x0000_s10724"/>
                </a:ext>
                <a:ext uri="{FF2B5EF4-FFF2-40B4-BE49-F238E27FC236}">
                  <a16:creationId xmlns:a16="http://schemas.microsoft.com/office/drawing/2014/main" id="{00000000-0008-0000-0200-0000E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53</xdr:row>
          <xdr:rowOff>133350</xdr:rowOff>
        </xdr:from>
        <xdr:to>
          <xdr:col>13</xdr:col>
          <xdr:colOff>781050</xdr:colOff>
          <xdr:row>55</xdr:row>
          <xdr:rowOff>38100</xdr:rowOff>
        </xdr:to>
        <xdr:sp macro="" textlink="">
          <xdr:nvSpPr>
            <xdr:cNvPr id="10734" name="Check Box 494" hidden="1">
              <a:extLst>
                <a:ext uri="{63B3BB69-23CF-44E3-9099-C40C66FF867C}">
                  <a14:compatExt spid="_x0000_s10734"/>
                </a:ext>
                <a:ext uri="{FF2B5EF4-FFF2-40B4-BE49-F238E27FC236}">
                  <a16:creationId xmlns:a16="http://schemas.microsoft.com/office/drawing/2014/main" id="{00000000-0008-0000-0200-0000E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54</xdr:row>
          <xdr:rowOff>133350</xdr:rowOff>
        </xdr:from>
        <xdr:to>
          <xdr:col>13</xdr:col>
          <xdr:colOff>781050</xdr:colOff>
          <xdr:row>56</xdr:row>
          <xdr:rowOff>76200</xdr:rowOff>
        </xdr:to>
        <xdr:sp macro="" textlink="">
          <xdr:nvSpPr>
            <xdr:cNvPr id="10735" name="Check Box 495" hidden="1">
              <a:extLst>
                <a:ext uri="{63B3BB69-23CF-44E3-9099-C40C66FF867C}">
                  <a14:compatExt spid="_x0000_s10735"/>
                </a:ext>
                <a:ext uri="{FF2B5EF4-FFF2-40B4-BE49-F238E27FC236}">
                  <a16:creationId xmlns:a16="http://schemas.microsoft.com/office/drawing/2014/main" id="{00000000-0008-0000-0200-0000E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55</xdr:row>
          <xdr:rowOff>133350</xdr:rowOff>
        </xdr:from>
        <xdr:to>
          <xdr:col>13</xdr:col>
          <xdr:colOff>781050</xdr:colOff>
          <xdr:row>57</xdr:row>
          <xdr:rowOff>57150</xdr:rowOff>
        </xdr:to>
        <xdr:sp macro="" textlink="">
          <xdr:nvSpPr>
            <xdr:cNvPr id="10736" name="Check Box 496" hidden="1">
              <a:extLst>
                <a:ext uri="{63B3BB69-23CF-44E3-9099-C40C66FF867C}">
                  <a14:compatExt spid="_x0000_s10736"/>
                </a:ext>
                <a:ext uri="{FF2B5EF4-FFF2-40B4-BE49-F238E27FC236}">
                  <a16:creationId xmlns:a16="http://schemas.microsoft.com/office/drawing/2014/main" id="{00000000-0008-0000-0200-0000F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56</xdr:row>
          <xdr:rowOff>133350</xdr:rowOff>
        </xdr:from>
        <xdr:to>
          <xdr:col>13</xdr:col>
          <xdr:colOff>781050</xdr:colOff>
          <xdr:row>58</xdr:row>
          <xdr:rowOff>57150</xdr:rowOff>
        </xdr:to>
        <xdr:sp macro="" textlink="">
          <xdr:nvSpPr>
            <xdr:cNvPr id="10737" name="Check Box 497" hidden="1">
              <a:extLst>
                <a:ext uri="{63B3BB69-23CF-44E3-9099-C40C66FF867C}">
                  <a14:compatExt spid="_x0000_s10737"/>
                </a:ext>
                <a:ext uri="{FF2B5EF4-FFF2-40B4-BE49-F238E27FC236}">
                  <a16:creationId xmlns:a16="http://schemas.microsoft.com/office/drawing/2014/main" id="{00000000-0008-0000-0200-0000F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57</xdr:row>
          <xdr:rowOff>133350</xdr:rowOff>
        </xdr:from>
        <xdr:to>
          <xdr:col>13</xdr:col>
          <xdr:colOff>781050</xdr:colOff>
          <xdr:row>59</xdr:row>
          <xdr:rowOff>66675</xdr:rowOff>
        </xdr:to>
        <xdr:sp macro="" textlink="">
          <xdr:nvSpPr>
            <xdr:cNvPr id="10738" name="Check Box 498" hidden="1">
              <a:extLst>
                <a:ext uri="{63B3BB69-23CF-44E3-9099-C40C66FF867C}">
                  <a14:compatExt spid="_x0000_s10738"/>
                </a:ext>
                <a:ext uri="{FF2B5EF4-FFF2-40B4-BE49-F238E27FC236}">
                  <a16:creationId xmlns:a16="http://schemas.microsoft.com/office/drawing/2014/main" id="{00000000-0008-0000-0200-0000F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58</xdr:row>
          <xdr:rowOff>133350</xdr:rowOff>
        </xdr:from>
        <xdr:to>
          <xdr:col>13</xdr:col>
          <xdr:colOff>781050</xdr:colOff>
          <xdr:row>60</xdr:row>
          <xdr:rowOff>76200</xdr:rowOff>
        </xdr:to>
        <xdr:sp macro="" textlink="">
          <xdr:nvSpPr>
            <xdr:cNvPr id="10739" name="Check Box 499" hidden="1">
              <a:extLst>
                <a:ext uri="{63B3BB69-23CF-44E3-9099-C40C66FF867C}">
                  <a14:compatExt spid="_x0000_s10739"/>
                </a:ext>
                <a:ext uri="{FF2B5EF4-FFF2-40B4-BE49-F238E27FC236}">
                  <a16:creationId xmlns:a16="http://schemas.microsoft.com/office/drawing/2014/main" id="{00000000-0008-0000-0200-0000F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59</xdr:row>
          <xdr:rowOff>133350</xdr:rowOff>
        </xdr:from>
        <xdr:to>
          <xdr:col>13</xdr:col>
          <xdr:colOff>781050</xdr:colOff>
          <xdr:row>61</xdr:row>
          <xdr:rowOff>57150</xdr:rowOff>
        </xdr:to>
        <xdr:sp macro="" textlink="">
          <xdr:nvSpPr>
            <xdr:cNvPr id="10740" name="Check Box 500" hidden="1">
              <a:extLst>
                <a:ext uri="{63B3BB69-23CF-44E3-9099-C40C66FF867C}">
                  <a14:compatExt spid="_x0000_s10740"/>
                </a:ext>
                <a:ext uri="{FF2B5EF4-FFF2-40B4-BE49-F238E27FC236}">
                  <a16:creationId xmlns:a16="http://schemas.microsoft.com/office/drawing/2014/main" id="{00000000-0008-0000-0200-0000F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60</xdr:row>
          <xdr:rowOff>133350</xdr:rowOff>
        </xdr:from>
        <xdr:to>
          <xdr:col>13</xdr:col>
          <xdr:colOff>781050</xdr:colOff>
          <xdr:row>62</xdr:row>
          <xdr:rowOff>38100</xdr:rowOff>
        </xdr:to>
        <xdr:sp macro="" textlink="">
          <xdr:nvSpPr>
            <xdr:cNvPr id="10741" name="Check Box 501" hidden="1">
              <a:extLst>
                <a:ext uri="{63B3BB69-23CF-44E3-9099-C40C66FF867C}">
                  <a14:compatExt spid="_x0000_s10741"/>
                </a:ext>
                <a:ext uri="{FF2B5EF4-FFF2-40B4-BE49-F238E27FC236}">
                  <a16:creationId xmlns:a16="http://schemas.microsoft.com/office/drawing/2014/main" id="{00000000-0008-0000-0200-0000F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61</xdr:row>
          <xdr:rowOff>133350</xdr:rowOff>
        </xdr:from>
        <xdr:to>
          <xdr:col>14</xdr:col>
          <xdr:colOff>781050</xdr:colOff>
          <xdr:row>63</xdr:row>
          <xdr:rowOff>57150</xdr:rowOff>
        </xdr:to>
        <xdr:sp macro="" textlink="">
          <xdr:nvSpPr>
            <xdr:cNvPr id="10742" name="Check Box 502" hidden="1">
              <a:extLst>
                <a:ext uri="{63B3BB69-23CF-44E3-9099-C40C66FF867C}">
                  <a14:compatExt spid="_x0000_s10742"/>
                </a:ext>
                <a:ext uri="{FF2B5EF4-FFF2-40B4-BE49-F238E27FC236}">
                  <a16:creationId xmlns:a16="http://schemas.microsoft.com/office/drawing/2014/main" id="{00000000-0008-0000-0200-0000F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62</xdr:row>
          <xdr:rowOff>133350</xdr:rowOff>
        </xdr:from>
        <xdr:to>
          <xdr:col>14</xdr:col>
          <xdr:colOff>781050</xdr:colOff>
          <xdr:row>64</xdr:row>
          <xdr:rowOff>57150</xdr:rowOff>
        </xdr:to>
        <xdr:sp macro="" textlink="">
          <xdr:nvSpPr>
            <xdr:cNvPr id="10743" name="Check Box 503" hidden="1">
              <a:extLst>
                <a:ext uri="{63B3BB69-23CF-44E3-9099-C40C66FF867C}">
                  <a14:compatExt spid="_x0000_s10743"/>
                </a:ext>
                <a:ext uri="{FF2B5EF4-FFF2-40B4-BE49-F238E27FC236}">
                  <a16:creationId xmlns:a16="http://schemas.microsoft.com/office/drawing/2014/main" id="{00000000-0008-0000-0200-0000F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63</xdr:row>
          <xdr:rowOff>133350</xdr:rowOff>
        </xdr:from>
        <xdr:to>
          <xdr:col>14</xdr:col>
          <xdr:colOff>781050</xdr:colOff>
          <xdr:row>65</xdr:row>
          <xdr:rowOff>19050</xdr:rowOff>
        </xdr:to>
        <xdr:sp macro="" textlink="">
          <xdr:nvSpPr>
            <xdr:cNvPr id="10744" name="Check Box 504" hidden="1">
              <a:extLst>
                <a:ext uri="{63B3BB69-23CF-44E3-9099-C40C66FF867C}">
                  <a14:compatExt spid="_x0000_s10744"/>
                </a:ext>
                <a:ext uri="{FF2B5EF4-FFF2-40B4-BE49-F238E27FC236}">
                  <a16:creationId xmlns:a16="http://schemas.microsoft.com/office/drawing/2014/main" id="{00000000-0008-0000-0200-0000F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64</xdr:row>
          <xdr:rowOff>133350</xdr:rowOff>
        </xdr:from>
        <xdr:to>
          <xdr:col>14</xdr:col>
          <xdr:colOff>781050</xdr:colOff>
          <xdr:row>66</xdr:row>
          <xdr:rowOff>28575</xdr:rowOff>
        </xdr:to>
        <xdr:sp macro="" textlink="">
          <xdr:nvSpPr>
            <xdr:cNvPr id="10745" name="Check Box 505" hidden="1">
              <a:extLst>
                <a:ext uri="{63B3BB69-23CF-44E3-9099-C40C66FF867C}">
                  <a14:compatExt spid="_x0000_s10745"/>
                </a:ext>
                <a:ext uri="{FF2B5EF4-FFF2-40B4-BE49-F238E27FC236}">
                  <a16:creationId xmlns:a16="http://schemas.microsoft.com/office/drawing/2014/main" id="{00000000-0008-0000-0200-0000F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65</xdr:row>
          <xdr:rowOff>85725</xdr:rowOff>
        </xdr:from>
        <xdr:to>
          <xdr:col>14</xdr:col>
          <xdr:colOff>790575</xdr:colOff>
          <xdr:row>67</xdr:row>
          <xdr:rowOff>28575</xdr:rowOff>
        </xdr:to>
        <xdr:sp macro="" textlink="">
          <xdr:nvSpPr>
            <xdr:cNvPr id="10746" name="Check Box 506" hidden="1">
              <a:extLst>
                <a:ext uri="{63B3BB69-23CF-44E3-9099-C40C66FF867C}">
                  <a14:compatExt spid="_x0000_s10746"/>
                </a:ext>
                <a:ext uri="{FF2B5EF4-FFF2-40B4-BE49-F238E27FC236}">
                  <a16:creationId xmlns:a16="http://schemas.microsoft.com/office/drawing/2014/main" id="{00000000-0008-0000-0200-0000F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66</xdr:row>
          <xdr:rowOff>114300</xdr:rowOff>
        </xdr:from>
        <xdr:to>
          <xdr:col>14</xdr:col>
          <xdr:colOff>790575</xdr:colOff>
          <xdr:row>68</xdr:row>
          <xdr:rowOff>28575</xdr:rowOff>
        </xdr:to>
        <xdr:sp macro="" textlink="">
          <xdr:nvSpPr>
            <xdr:cNvPr id="10747" name="Check Box 507" hidden="1">
              <a:extLst>
                <a:ext uri="{63B3BB69-23CF-44E3-9099-C40C66FF867C}">
                  <a14:compatExt spid="_x0000_s10747"/>
                </a:ext>
                <a:ext uri="{FF2B5EF4-FFF2-40B4-BE49-F238E27FC236}">
                  <a16:creationId xmlns:a16="http://schemas.microsoft.com/office/drawing/2014/main" id="{00000000-0008-0000-0200-0000F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67</xdr:row>
          <xdr:rowOff>133350</xdr:rowOff>
        </xdr:from>
        <xdr:to>
          <xdr:col>14</xdr:col>
          <xdr:colOff>781050</xdr:colOff>
          <xdr:row>69</xdr:row>
          <xdr:rowOff>19050</xdr:rowOff>
        </xdr:to>
        <xdr:sp macro="" textlink="">
          <xdr:nvSpPr>
            <xdr:cNvPr id="10748" name="Check Box 508" hidden="1">
              <a:extLst>
                <a:ext uri="{63B3BB69-23CF-44E3-9099-C40C66FF867C}">
                  <a14:compatExt spid="_x0000_s10748"/>
                </a:ext>
                <a:ext uri="{FF2B5EF4-FFF2-40B4-BE49-F238E27FC236}">
                  <a16:creationId xmlns:a16="http://schemas.microsoft.com/office/drawing/2014/main" id="{00000000-0008-0000-0200-0000F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68</xdr:row>
          <xdr:rowOff>133350</xdr:rowOff>
        </xdr:from>
        <xdr:to>
          <xdr:col>14</xdr:col>
          <xdr:colOff>781050</xdr:colOff>
          <xdr:row>70</xdr:row>
          <xdr:rowOff>47625</xdr:rowOff>
        </xdr:to>
        <xdr:sp macro="" textlink="">
          <xdr:nvSpPr>
            <xdr:cNvPr id="10749" name="Check Box 509" hidden="1">
              <a:extLst>
                <a:ext uri="{63B3BB69-23CF-44E3-9099-C40C66FF867C}">
                  <a14:compatExt spid="_x0000_s10749"/>
                </a:ext>
                <a:ext uri="{FF2B5EF4-FFF2-40B4-BE49-F238E27FC236}">
                  <a16:creationId xmlns:a16="http://schemas.microsoft.com/office/drawing/2014/main" id="{00000000-0008-0000-0200-0000F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69</xdr:row>
          <xdr:rowOff>133350</xdr:rowOff>
        </xdr:from>
        <xdr:to>
          <xdr:col>14</xdr:col>
          <xdr:colOff>781050</xdr:colOff>
          <xdr:row>71</xdr:row>
          <xdr:rowOff>57150</xdr:rowOff>
        </xdr:to>
        <xdr:sp macro="" textlink="">
          <xdr:nvSpPr>
            <xdr:cNvPr id="10750" name="Check Box 510" hidden="1">
              <a:extLst>
                <a:ext uri="{63B3BB69-23CF-44E3-9099-C40C66FF867C}">
                  <a14:compatExt spid="_x0000_s10750"/>
                </a:ext>
                <a:ext uri="{FF2B5EF4-FFF2-40B4-BE49-F238E27FC236}">
                  <a16:creationId xmlns:a16="http://schemas.microsoft.com/office/drawing/2014/main" id="{00000000-0008-0000-0200-0000F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70</xdr:row>
          <xdr:rowOff>133350</xdr:rowOff>
        </xdr:from>
        <xdr:to>
          <xdr:col>14</xdr:col>
          <xdr:colOff>781050</xdr:colOff>
          <xdr:row>72</xdr:row>
          <xdr:rowOff>28575</xdr:rowOff>
        </xdr:to>
        <xdr:sp macro="" textlink="">
          <xdr:nvSpPr>
            <xdr:cNvPr id="10751" name="Check Box 511" hidden="1">
              <a:extLst>
                <a:ext uri="{63B3BB69-23CF-44E3-9099-C40C66FF867C}">
                  <a14:compatExt spid="_x0000_s10751"/>
                </a:ext>
                <a:ext uri="{FF2B5EF4-FFF2-40B4-BE49-F238E27FC236}">
                  <a16:creationId xmlns:a16="http://schemas.microsoft.com/office/drawing/2014/main" id="{00000000-0008-0000-0200-0000F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71</xdr:row>
          <xdr:rowOff>133350</xdr:rowOff>
        </xdr:from>
        <xdr:to>
          <xdr:col>14</xdr:col>
          <xdr:colOff>781050</xdr:colOff>
          <xdr:row>73</xdr:row>
          <xdr:rowOff>38100</xdr:rowOff>
        </xdr:to>
        <xdr:sp macro="" textlink="">
          <xdr:nvSpPr>
            <xdr:cNvPr id="10752" name="Check Box 512" hidden="1">
              <a:extLst>
                <a:ext uri="{63B3BB69-23CF-44E3-9099-C40C66FF867C}">
                  <a14:compatExt spid="_x0000_s10752"/>
                </a:ext>
                <a:ext uri="{FF2B5EF4-FFF2-40B4-BE49-F238E27FC236}">
                  <a16:creationId xmlns:a16="http://schemas.microsoft.com/office/drawing/2014/main" id="{00000000-0008-0000-0200-00000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72</xdr:row>
          <xdr:rowOff>133350</xdr:rowOff>
        </xdr:from>
        <xdr:to>
          <xdr:col>14</xdr:col>
          <xdr:colOff>781050</xdr:colOff>
          <xdr:row>74</xdr:row>
          <xdr:rowOff>28575</xdr:rowOff>
        </xdr:to>
        <xdr:sp macro="" textlink="">
          <xdr:nvSpPr>
            <xdr:cNvPr id="10753" name="Check Box 513" hidden="1">
              <a:extLst>
                <a:ext uri="{63B3BB69-23CF-44E3-9099-C40C66FF867C}">
                  <a14:compatExt spid="_x0000_s10753"/>
                </a:ext>
                <a:ext uri="{FF2B5EF4-FFF2-40B4-BE49-F238E27FC236}">
                  <a16:creationId xmlns:a16="http://schemas.microsoft.com/office/drawing/2014/main" id="{00000000-0008-0000-0200-00000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73</xdr:row>
          <xdr:rowOff>133350</xdr:rowOff>
        </xdr:from>
        <xdr:to>
          <xdr:col>14</xdr:col>
          <xdr:colOff>781050</xdr:colOff>
          <xdr:row>75</xdr:row>
          <xdr:rowOff>19050</xdr:rowOff>
        </xdr:to>
        <xdr:sp macro="" textlink="">
          <xdr:nvSpPr>
            <xdr:cNvPr id="10754" name="Check Box 514" hidden="1">
              <a:extLst>
                <a:ext uri="{63B3BB69-23CF-44E3-9099-C40C66FF867C}">
                  <a14:compatExt spid="_x0000_s10754"/>
                </a:ext>
                <a:ext uri="{FF2B5EF4-FFF2-40B4-BE49-F238E27FC236}">
                  <a16:creationId xmlns:a16="http://schemas.microsoft.com/office/drawing/2014/main" id="{00000000-0008-0000-0200-00000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74</xdr:row>
          <xdr:rowOff>133350</xdr:rowOff>
        </xdr:from>
        <xdr:to>
          <xdr:col>14</xdr:col>
          <xdr:colOff>781050</xdr:colOff>
          <xdr:row>76</xdr:row>
          <xdr:rowOff>38100</xdr:rowOff>
        </xdr:to>
        <xdr:sp macro="" textlink="">
          <xdr:nvSpPr>
            <xdr:cNvPr id="10755" name="Check Box 515" hidden="1">
              <a:extLst>
                <a:ext uri="{63B3BB69-23CF-44E3-9099-C40C66FF867C}">
                  <a14:compatExt spid="_x0000_s10755"/>
                </a:ext>
                <a:ext uri="{FF2B5EF4-FFF2-40B4-BE49-F238E27FC236}">
                  <a16:creationId xmlns:a16="http://schemas.microsoft.com/office/drawing/2014/main" id="{00000000-0008-0000-0200-00000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75</xdr:row>
          <xdr:rowOff>133350</xdr:rowOff>
        </xdr:from>
        <xdr:to>
          <xdr:col>14</xdr:col>
          <xdr:colOff>781050</xdr:colOff>
          <xdr:row>77</xdr:row>
          <xdr:rowOff>28575</xdr:rowOff>
        </xdr:to>
        <xdr:sp macro="" textlink="">
          <xdr:nvSpPr>
            <xdr:cNvPr id="10756" name="Check Box 516" hidden="1">
              <a:extLst>
                <a:ext uri="{63B3BB69-23CF-44E3-9099-C40C66FF867C}">
                  <a14:compatExt spid="_x0000_s10756"/>
                </a:ext>
                <a:ext uri="{FF2B5EF4-FFF2-40B4-BE49-F238E27FC236}">
                  <a16:creationId xmlns:a16="http://schemas.microsoft.com/office/drawing/2014/main" id="{00000000-0008-0000-0200-00000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76</xdr:row>
          <xdr:rowOff>133350</xdr:rowOff>
        </xdr:from>
        <xdr:to>
          <xdr:col>14</xdr:col>
          <xdr:colOff>781050</xdr:colOff>
          <xdr:row>78</xdr:row>
          <xdr:rowOff>28575</xdr:rowOff>
        </xdr:to>
        <xdr:sp macro="" textlink="">
          <xdr:nvSpPr>
            <xdr:cNvPr id="10757" name="Check Box 517" hidden="1">
              <a:extLst>
                <a:ext uri="{63B3BB69-23CF-44E3-9099-C40C66FF867C}">
                  <a14:compatExt spid="_x0000_s10757"/>
                </a:ext>
                <a:ext uri="{FF2B5EF4-FFF2-40B4-BE49-F238E27FC236}">
                  <a16:creationId xmlns:a16="http://schemas.microsoft.com/office/drawing/2014/main" id="{00000000-0008-0000-0200-00000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77</xdr:row>
          <xdr:rowOff>133350</xdr:rowOff>
        </xdr:from>
        <xdr:to>
          <xdr:col>14</xdr:col>
          <xdr:colOff>781050</xdr:colOff>
          <xdr:row>79</xdr:row>
          <xdr:rowOff>47625</xdr:rowOff>
        </xdr:to>
        <xdr:sp macro="" textlink="">
          <xdr:nvSpPr>
            <xdr:cNvPr id="10758" name="Check Box 518" hidden="1">
              <a:extLst>
                <a:ext uri="{63B3BB69-23CF-44E3-9099-C40C66FF867C}">
                  <a14:compatExt spid="_x0000_s10758"/>
                </a:ext>
                <a:ext uri="{FF2B5EF4-FFF2-40B4-BE49-F238E27FC236}">
                  <a16:creationId xmlns:a16="http://schemas.microsoft.com/office/drawing/2014/main" id="{00000000-0008-0000-0200-00000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78</xdr:row>
          <xdr:rowOff>133350</xdr:rowOff>
        </xdr:from>
        <xdr:to>
          <xdr:col>14</xdr:col>
          <xdr:colOff>781050</xdr:colOff>
          <xdr:row>80</xdr:row>
          <xdr:rowOff>47625</xdr:rowOff>
        </xdr:to>
        <xdr:sp macro="" textlink="">
          <xdr:nvSpPr>
            <xdr:cNvPr id="10759" name="Check Box 519" hidden="1">
              <a:extLst>
                <a:ext uri="{63B3BB69-23CF-44E3-9099-C40C66FF867C}">
                  <a14:compatExt spid="_x0000_s10759"/>
                </a:ext>
                <a:ext uri="{FF2B5EF4-FFF2-40B4-BE49-F238E27FC236}">
                  <a16:creationId xmlns:a16="http://schemas.microsoft.com/office/drawing/2014/main" id="{00000000-0008-0000-0200-00000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79</xdr:row>
          <xdr:rowOff>133350</xdr:rowOff>
        </xdr:from>
        <xdr:to>
          <xdr:col>14</xdr:col>
          <xdr:colOff>781050</xdr:colOff>
          <xdr:row>81</xdr:row>
          <xdr:rowOff>57150</xdr:rowOff>
        </xdr:to>
        <xdr:sp macro="" textlink="">
          <xdr:nvSpPr>
            <xdr:cNvPr id="10760" name="Check Box 520" hidden="1">
              <a:extLst>
                <a:ext uri="{63B3BB69-23CF-44E3-9099-C40C66FF867C}">
                  <a14:compatExt spid="_x0000_s10760"/>
                </a:ext>
                <a:ext uri="{FF2B5EF4-FFF2-40B4-BE49-F238E27FC236}">
                  <a16:creationId xmlns:a16="http://schemas.microsoft.com/office/drawing/2014/main" id="{00000000-0008-0000-0200-000008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80</xdr:row>
          <xdr:rowOff>133350</xdr:rowOff>
        </xdr:from>
        <xdr:to>
          <xdr:col>14</xdr:col>
          <xdr:colOff>781050</xdr:colOff>
          <xdr:row>82</xdr:row>
          <xdr:rowOff>28575</xdr:rowOff>
        </xdr:to>
        <xdr:sp macro="" textlink="">
          <xdr:nvSpPr>
            <xdr:cNvPr id="10761" name="Check Box 521" hidden="1">
              <a:extLst>
                <a:ext uri="{63B3BB69-23CF-44E3-9099-C40C66FF867C}">
                  <a14:compatExt spid="_x0000_s10761"/>
                </a:ext>
                <a:ext uri="{FF2B5EF4-FFF2-40B4-BE49-F238E27FC236}">
                  <a16:creationId xmlns:a16="http://schemas.microsoft.com/office/drawing/2014/main" id="{00000000-0008-0000-0200-000009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81</xdr:row>
          <xdr:rowOff>133350</xdr:rowOff>
        </xdr:from>
        <xdr:to>
          <xdr:col>14</xdr:col>
          <xdr:colOff>781050</xdr:colOff>
          <xdr:row>83</xdr:row>
          <xdr:rowOff>19050</xdr:rowOff>
        </xdr:to>
        <xdr:sp macro="" textlink="">
          <xdr:nvSpPr>
            <xdr:cNvPr id="10762" name="Check Box 522" hidden="1">
              <a:extLst>
                <a:ext uri="{63B3BB69-23CF-44E3-9099-C40C66FF867C}">
                  <a14:compatExt spid="_x0000_s10762"/>
                </a:ext>
                <a:ext uri="{FF2B5EF4-FFF2-40B4-BE49-F238E27FC236}">
                  <a16:creationId xmlns:a16="http://schemas.microsoft.com/office/drawing/2014/main" id="{00000000-0008-0000-0200-00000A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82</xdr:row>
          <xdr:rowOff>133350</xdr:rowOff>
        </xdr:from>
        <xdr:to>
          <xdr:col>14</xdr:col>
          <xdr:colOff>781050</xdr:colOff>
          <xdr:row>84</xdr:row>
          <xdr:rowOff>28575</xdr:rowOff>
        </xdr:to>
        <xdr:sp macro="" textlink="">
          <xdr:nvSpPr>
            <xdr:cNvPr id="10763" name="Check Box 523" hidden="1">
              <a:extLst>
                <a:ext uri="{63B3BB69-23CF-44E3-9099-C40C66FF867C}">
                  <a14:compatExt spid="_x0000_s10763"/>
                </a:ext>
                <a:ext uri="{FF2B5EF4-FFF2-40B4-BE49-F238E27FC236}">
                  <a16:creationId xmlns:a16="http://schemas.microsoft.com/office/drawing/2014/main" id="{00000000-0008-0000-0200-00000B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83</xdr:row>
          <xdr:rowOff>133350</xdr:rowOff>
        </xdr:from>
        <xdr:to>
          <xdr:col>14</xdr:col>
          <xdr:colOff>781050</xdr:colOff>
          <xdr:row>85</xdr:row>
          <xdr:rowOff>28575</xdr:rowOff>
        </xdr:to>
        <xdr:sp macro="" textlink="">
          <xdr:nvSpPr>
            <xdr:cNvPr id="10764" name="Check Box 524" hidden="1">
              <a:extLst>
                <a:ext uri="{63B3BB69-23CF-44E3-9099-C40C66FF867C}">
                  <a14:compatExt spid="_x0000_s10764"/>
                </a:ext>
                <a:ext uri="{FF2B5EF4-FFF2-40B4-BE49-F238E27FC236}">
                  <a16:creationId xmlns:a16="http://schemas.microsoft.com/office/drawing/2014/main" id="{00000000-0008-0000-0200-00000C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84</xdr:row>
          <xdr:rowOff>133350</xdr:rowOff>
        </xdr:from>
        <xdr:to>
          <xdr:col>14</xdr:col>
          <xdr:colOff>781050</xdr:colOff>
          <xdr:row>86</xdr:row>
          <xdr:rowOff>38100</xdr:rowOff>
        </xdr:to>
        <xdr:sp macro="" textlink="">
          <xdr:nvSpPr>
            <xdr:cNvPr id="10765" name="Check Box 525" hidden="1">
              <a:extLst>
                <a:ext uri="{63B3BB69-23CF-44E3-9099-C40C66FF867C}">
                  <a14:compatExt spid="_x0000_s10765"/>
                </a:ext>
                <a:ext uri="{FF2B5EF4-FFF2-40B4-BE49-F238E27FC236}">
                  <a16:creationId xmlns:a16="http://schemas.microsoft.com/office/drawing/2014/main" id="{00000000-0008-0000-0200-00000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85</xdr:row>
          <xdr:rowOff>133350</xdr:rowOff>
        </xdr:from>
        <xdr:to>
          <xdr:col>14</xdr:col>
          <xdr:colOff>781050</xdr:colOff>
          <xdr:row>87</xdr:row>
          <xdr:rowOff>57150</xdr:rowOff>
        </xdr:to>
        <xdr:sp macro="" textlink="">
          <xdr:nvSpPr>
            <xdr:cNvPr id="10766" name="Check Box 526" hidden="1">
              <a:extLst>
                <a:ext uri="{63B3BB69-23CF-44E3-9099-C40C66FF867C}">
                  <a14:compatExt spid="_x0000_s10766"/>
                </a:ext>
                <a:ext uri="{FF2B5EF4-FFF2-40B4-BE49-F238E27FC236}">
                  <a16:creationId xmlns:a16="http://schemas.microsoft.com/office/drawing/2014/main" id="{00000000-0008-0000-0200-00000E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86</xdr:row>
          <xdr:rowOff>133350</xdr:rowOff>
        </xdr:from>
        <xdr:to>
          <xdr:col>14</xdr:col>
          <xdr:colOff>781050</xdr:colOff>
          <xdr:row>88</xdr:row>
          <xdr:rowOff>47625</xdr:rowOff>
        </xdr:to>
        <xdr:sp macro="" textlink="">
          <xdr:nvSpPr>
            <xdr:cNvPr id="10767" name="Check Box 527" hidden="1">
              <a:extLst>
                <a:ext uri="{63B3BB69-23CF-44E3-9099-C40C66FF867C}">
                  <a14:compatExt spid="_x0000_s10767"/>
                </a:ext>
                <a:ext uri="{FF2B5EF4-FFF2-40B4-BE49-F238E27FC236}">
                  <a16:creationId xmlns:a16="http://schemas.microsoft.com/office/drawing/2014/main" id="{00000000-0008-0000-0200-00000F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87</xdr:row>
          <xdr:rowOff>133350</xdr:rowOff>
        </xdr:from>
        <xdr:to>
          <xdr:col>14</xdr:col>
          <xdr:colOff>781050</xdr:colOff>
          <xdr:row>89</xdr:row>
          <xdr:rowOff>47625</xdr:rowOff>
        </xdr:to>
        <xdr:sp macro="" textlink="">
          <xdr:nvSpPr>
            <xdr:cNvPr id="10768" name="Check Box 528" hidden="1">
              <a:extLst>
                <a:ext uri="{63B3BB69-23CF-44E3-9099-C40C66FF867C}">
                  <a14:compatExt spid="_x0000_s10768"/>
                </a:ext>
                <a:ext uri="{FF2B5EF4-FFF2-40B4-BE49-F238E27FC236}">
                  <a16:creationId xmlns:a16="http://schemas.microsoft.com/office/drawing/2014/main" id="{00000000-0008-0000-0200-00001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88</xdr:row>
          <xdr:rowOff>133350</xdr:rowOff>
        </xdr:from>
        <xdr:to>
          <xdr:col>14</xdr:col>
          <xdr:colOff>781050</xdr:colOff>
          <xdr:row>90</xdr:row>
          <xdr:rowOff>47625</xdr:rowOff>
        </xdr:to>
        <xdr:sp macro="" textlink="">
          <xdr:nvSpPr>
            <xdr:cNvPr id="10769" name="Check Box 529" hidden="1">
              <a:extLst>
                <a:ext uri="{63B3BB69-23CF-44E3-9099-C40C66FF867C}">
                  <a14:compatExt spid="_x0000_s10769"/>
                </a:ext>
                <a:ext uri="{FF2B5EF4-FFF2-40B4-BE49-F238E27FC236}">
                  <a16:creationId xmlns:a16="http://schemas.microsoft.com/office/drawing/2014/main" id="{00000000-0008-0000-0200-00001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94</xdr:row>
          <xdr:rowOff>133350</xdr:rowOff>
        </xdr:from>
        <xdr:to>
          <xdr:col>13</xdr:col>
          <xdr:colOff>781050</xdr:colOff>
          <xdr:row>96</xdr:row>
          <xdr:rowOff>47625</xdr:rowOff>
        </xdr:to>
        <xdr:sp macro="" textlink="">
          <xdr:nvSpPr>
            <xdr:cNvPr id="10770" name="Check Box 530" hidden="1">
              <a:extLst>
                <a:ext uri="{63B3BB69-23CF-44E3-9099-C40C66FF867C}">
                  <a14:compatExt spid="_x0000_s10770"/>
                </a:ext>
                <a:ext uri="{FF2B5EF4-FFF2-40B4-BE49-F238E27FC236}">
                  <a16:creationId xmlns:a16="http://schemas.microsoft.com/office/drawing/2014/main" id="{00000000-0008-0000-0200-00001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95</xdr:row>
          <xdr:rowOff>133350</xdr:rowOff>
        </xdr:from>
        <xdr:to>
          <xdr:col>13</xdr:col>
          <xdr:colOff>781050</xdr:colOff>
          <xdr:row>97</xdr:row>
          <xdr:rowOff>38100</xdr:rowOff>
        </xdr:to>
        <xdr:sp macro="" textlink="">
          <xdr:nvSpPr>
            <xdr:cNvPr id="10771" name="Check Box 531" hidden="1">
              <a:extLst>
                <a:ext uri="{63B3BB69-23CF-44E3-9099-C40C66FF867C}">
                  <a14:compatExt spid="_x0000_s10771"/>
                </a:ext>
                <a:ext uri="{FF2B5EF4-FFF2-40B4-BE49-F238E27FC236}">
                  <a16:creationId xmlns:a16="http://schemas.microsoft.com/office/drawing/2014/main" id="{00000000-0008-0000-0200-00001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96</xdr:row>
          <xdr:rowOff>133350</xdr:rowOff>
        </xdr:from>
        <xdr:to>
          <xdr:col>13</xdr:col>
          <xdr:colOff>781050</xdr:colOff>
          <xdr:row>98</xdr:row>
          <xdr:rowOff>57150</xdr:rowOff>
        </xdr:to>
        <xdr:sp macro="" textlink="">
          <xdr:nvSpPr>
            <xdr:cNvPr id="10772" name="Check Box 532" hidden="1">
              <a:extLst>
                <a:ext uri="{63B3BB69-23CF-44E3-9099-C40C66FF867C}">
                  <a14:compatExt spid="_x0000_s10772"/>
                </a:ext>
                <a:ext uri="{FF2B5EF4-FFF2-40B4-BE49-F238E27FC236}">
                  <a16:creationId xmlns:a16="http://schemas.microsoft.com/office/drawing/2014/main" id="{00000000-0008-0000-0200-00001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97</xdr:row>
          <xdr:rowOff>133350</xdr:rowOff>
        </xdr:from>
        <xdr:to>
          <xdr:col>13</xdr:col>
          <xdr:colOff>781050</xdr:colOff>
          <xdr:row>99</xdr:row>
          <xdr:rowOff>66675</xdr:rowOff>
        </xdr:to>
        <xdr:sp macro="" textlink="">
          <xdr:nvSpPr>
            <xdr:cNvPr id="10773" name="Check Box 533" hidden="1">
              <a:extLst>
                <a:ext uri="{63B3BB69-23CF-44E3-9099-C40C66FF867C}">
                  <a14:compatExt spid="_x0000_s10773"/>
                </a:ext>
                <a:ext uri="{FF2B5EF4-FFF2-40B4-BE49-F238E27FC236}">
                  <a16:creationId xmlns:a16="http://schemas.microsoft.com/office/drawing/2014/main" id="{00000000-0008-0000-0200-00001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98</xdr:row>
          <xdr:rowOff>133350</xdr:rowOff>
        </xdr:from>
        <xdr:to>
          <xdr:col>13</xdr:col>
          <xdr:colOff>781050</xdr:colOff>
          <xdr:row>100</xdr:row>
          <xdr:rowOff>76200</xdr:rowOff>
        </xdr:to>
        <xdr:sp macro="" textlink="">
          <xdr:nvSpPr>
            <xdr:cNvPr id="10774" name="Check Box 534" hidden="1">
              <a:extLst>
                <a:ext uri="{63B3BB69-23CF-44E3-9099-C40C66FF867C}">
                  <a14:compatExt spid="_x0000_s10774"/>
                </a:ext>
                <a:ext uri="{FF2B5EF4-FFF2-40B4-BE49-F238E27FC236}">
                  <a16:creationId xmlns:a16="http://schemas.microsoft.com/office/drawing/2014/main" id="{00000000-0008-0000-0200-00001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99</xdr:row>
          <xdr:rowOff>133350</xdr:rowOff>
        </xdr:from>
        <xdr:to>
          <xdr:col>13</xdr:col>
          <xdr:colOff>781050</xdr:colOff>
          <xdr:row>101</xdr:row>
          <xdr:rowOff>38100</xdr:rowOff>
        </xdr:to>
        <xdr:sp macro="" textlink="">
          <xdr:nvSpPr>
            <xdr:cNvPr id="10775" name="Check Box 535" hidden="1">
              <a:extLst>
                <a:ext uri="{63B3BB69-23CF-44E3-9099-C40C66FF867C}">
                  <a14:compatExt spid="_x0000_s10775"/>
                </a:ext>
                <a:ext uri="{FF2B5EF4-FFF2-40B4-BE49-F238E27FC236}">
                  <a16:creationId xmlns:a16="http://schemas.microsoft.com/office/drawing/2014/main" id="{00000000-0008-0000-0200-00001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100</xdr:row>
          <xdr:rowOff>133350</xdr:rowOff>
        </xdr:from>
        <xdr:to>
          <xdr:col>13</xdr:col>
          <xdr:colOff>781050</xdr:colOff>
          <xdr:row>102</xdr:row>
          <xdr:rowOff>57150</xdr:rowOff>
        </xdr:to>
        <xdr:sp macro="" textlink="">
          <xdr:nvSpPr>
            <xdr:cNvPr id="10776" name="Check Box 536" hidden="1">
              <a:extLst>
                <a:ext uri="{63B3BB69-23CF-44E3-9099-C40C66FF867C}">
                  <a14:compatExt spid="_x0000_s10776"/>
                </a:ext>
                <a:ext uri="{FF2B5EF4-FFF2-40B4-BE49-F238E27FC236}">
                  <a16:creationId xmlns:a16="http://schemas.microsoft.com/office/drawing/2014/main" id="{00000000-0008-0000-0200-000018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101</xdr:row>
          <xdr:rowOff>133350</xdr:rowOff>
        </xdr:from>
        <xdr:to>
          <xdr:col>13</xdr:col>
          <xdr:colOff>781050</xdr:colOff>
          <xdr:row>103</xdr:row>
          <xdr:rowOff>66675</xdr:rowOff>
        </xdr:to>
        <xdr:sp macro="" textlink="">
          <xdr:nvSpPr>
            <xdr:cNvPr id="10777" name="Check Box 537" hidden="1">
              <a:extLst>
                <a:ext uri="{63B3BB69-23CF-44E3-9099-C40C66FF867C}">
                  <a14:compatExt spid="_x0000_s10777"/>
                </a:ext>
                <a:ext uri="{FF2B5EF4-FFF2-40B4-BE49-F238E27FC236}">
                  <a16:creationId xmlns:a16="http://schemas.microsoft.com/office/drawing/2014/main" id="{00000000-0008-0000-0200-000019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102</xdr:row>
          <xdr:rowOff>133350</xdr:rowOff>
        </xdr:from>
        <xdr:to>
          <xdr:col>13</xdr:col>
          <xdr:colOff>781050</xdr:colOff>
          <xdr:row>104</xdr:row>
          <xdr:rowOff>66675</xdr:rowOff>
        </xdr:to>
        <xdr:sp macro="" textlink="">
          <xdr:nvSpPr>
            <xdr:cNvPr id="10778" name="Check Box 538" hidden="1">
              <a:extLst>
                <a:ext uri="{63B3BB69-23CF-44E3-9099-C40C66FF867C}">
                  <a14:compatExt spid="_x0000_s10778"/>
                </a:ext>
                <a:ext uri="{FF2B5EF4-FFF2-40B4-BE49-F238E27FC236}">
                  <a16:creationId xmlns:a16="http://schemas.microsoft.com/office/drawing/2014/main" id="{00000000-0008-0000-0200-00001A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103</xdr:row>
          <xdr:rowOff>133350</xdr:rowOff>
        </xdr:from>
        <xdr:to>
          <xdr:col>13</xdr:col>
          <xdr:colOff>781050</xdr:colOff>
          <xdr:row>105</xdr:row>
          <xdr:rowOff>57150</xdr:rowOff>
        </xdr:to>
        <xdr:sp macro="" textlink="">
          <xdr:nvSpPr>
            <xdr:cNvPr id="10779" name="Check Box 539" hidden="1">
              <a:extLst>
                <a:ext uri="{63B3BB69-23CF-44E3-9099-C40C66FF867C}">
                  <a14:compatExt spid="_x0000_s10779"/>
                </a:ext>
                <a:ext uri="{FF2B5EF4-FFF2-40B4-BE49-F238E27FC236}">
                  <a16:creationId xmlns:a16="http://schemas.microsoft.com/office/drawing/2014/main" id="{00000000-0008-0000-0200-00001B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104</xdr:row>
          <xdr:rowOff>133350</xdr:rowOff>
        </xdr:from>
        <xdr:to>
          <xdr:col>13</xdr:col>
          <xdr:colOff>781050</xdr:colOff>
          <xdr:row>106</xdr:row>
          <xdr:rowOff>57150</xdr:rowOff>
        </xdr:to>
        <xdr:sp macro="" textlink="">
          <xdr:nvSpPr>
            <xdr:cNvPr id="10780" name="Check Box 540" hidden="1">
              <a:extLst>
                <a:ext uri="{63B3BB69-23CF-44E3-9099-C40C66FF867C}">
                  <a14:compatExt spid="_x0000_s10780"/>
                </a:ext>
                <a:ext uri="{FF2B5EF4-FFF2-40B4-BE49-F238E27FC236}">
                  <a16:creationId xmlns:a16="http://schemas.microsoft.com/office/drawing/2014/main" id="{00000000-0008-0000-0200-00001C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105</xdr:row>
          <xdr:rowOff>133350</xdr:rowOff>
        </xdr:from>
        <xdr:to>
          <xdr:col>13</xdr:col>
          <xdr:colOff>781050</xdr:colOff>
          <xdr:row>107</xdr:row>
          <xdr:rowOff>57150</xdr:rowOff>
        </xdr:to>
        <xdr:sp macro="" textlink="">
          <xdr:nvSpPr>
            <xdr:cNvPr id="10781" name="Check Box 541" hidden="1">
              <a:extLst>
                <a:ext uri="{63B3BB69-23CF-44E3-9099-C40C66FF867C}">
                  <a14:compatExt spid="_x0000_s10781"/>
                </a:ext>
                <a:ext uri="{FF2B5EF4-FFF2-40B4-BE49-F238E27FC236}">
                  <a16:creationId xmlns:a16="http://schemas.microsoft.com/office/drawing/2014/main" id="{00000000-0008-0000-0200-00001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106</xdr:row>
          <xdr:rowOff>152400</xdr:rowOff>
        </xdr:from>
        <xdr:to>
          <xdr:col>13</xdr:col>
          <xdr:colOff>790575</xdr:colOff>
          <xdr:row>108</xdr:row>
          <xdr:rowOff>57150</xdr:rowOff>
        </xdr:to>
        <xdr:sp macro="" textlink="">
          <xdr:nvSpPr>
            <xdr:cNvPr id="10782" name="Check Box 542" hidden="1">
              <a:extLst>
                <a:ext uri="{63B3BB69-23CF-44E3-9099-C40C66FF867C}">
                  <a14:compatExt spid="_x0000_s10782"/>
                </a:ext>
                <a:ext uri="{FF2B5EF4-FFF2-40B4-BE49-F238E27FC236}">
                  <a16:creationId xmlns:a16="http://schemas.microsoft.com/office/drawing/2014/main" id="{00000000-0008-0000-0200-00001E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107</xdr:row>
          <xdr:rowOff>161925</xdr:rowOff>
        </xdr:from>
        <xdr:to>
          <xdr:col>13</xdr:col>
          <xdr:colOff>781050</xdr:colOff>
          <xdr:row>109</xdr:row>
          <xdr:rowOff>66675</xdr:rowOff>
        </xdr:to>
        <xdr:sp macro="" textlink="">
          <xdr:nvSpPr>
            <xdr:cNvPr id="10783" name="Check Box 543" hidden="1">
              <a:extLst>
                <a:ext uri="{63B3BB69-23CF-44E3-9099-C40C66FF867C}">
                  <a14:compatExt spid="_x0000_s10783"/>
                </a:ext>
                <a:ext uri="{FF2B5EF4-FFF2-40B4-BE49-F238E27FC236}">
                  <a16:creationId xmlns:a16="http://schemas.microsoft.com/office/drawing/2014/main" id="{00000000-0008-0000-0200-00001F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108</xdr:row>
          <xdr:rowOff>133350</xdr:rowOff>
        </xdr:from>
        <xdr:to>
          <xdr:col>13</xdr:col>
          <xdr:colOff>781050</xdr:colOff>
          <xdr:row>110</xdr:row>
          <xdr:rowOff>47625</xdr:rowOff>
        </xdr:to>
        <xdr:sp macro="" textlink="">
          <xdr:nvSpPr>
            <xdr:cNvPr id="10784" name="Check Box 544" hidden="1">
              <a:extLst>
                <a:ext uri="{63B3BB69-23CF-44E3-9099-C40C66FF867C}">
                  <a14:compatExt spid="_x0000_s10784"/>
                </a:ext>
                <a:ext uri="{FF2B5EF4-FFF2-40B4-BE49-F238E27FC236}">
                  <a16:creationId xmlns:a16="http://schemas.microsoft.com/office/drawing/2014/main" id="{00000000-0008-0000-0200-00002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109</xdr:row>
          <xdr:rowOff>133350</xdr:rowOff>
        </xdr:from>
        <xdr:to>
          <xdr:col>13</xdr:col>
          <xdr:colOff>781050</xdr:colOff>
          <xdr:row>111</xdr:row>
          <xdr:rowOff>38100</xdr:rowOff>
        </xdr:to>
        <xdr:sp macro="" textlink="">
          <xdr:nvSpPr>
            <xdr:cNvPr id="10785" name="Check Box 545" hidden="1">
              <a:extLst>
                <a:ext uri="{63B3BB69-23CF-44E3-9099-C40C66FF867C}">
                  <a14:compatExt spid="_x0000_s10785"/>
                </a:ext>
                <a:ext uri="{FF2B5EF4-FFF2-40B4-BE49-F238E27FC236}">
                  <a16:creationId xmlns:a16="http://schemas.microsoft.com/office/drawing/2014/main" id="{00000000-0008-0000-0200-00002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110</xdr:row>
          <xdr:rowOff>133350</xdr:rowOff>
        </xdr:from>
        <xdr:to>
          <xdr:col>13</xdr:col>
          <xdr:colOff>781050</xdr:colOff>
          <xdr:row>112</xdr:row>
          <xdr:rowOff>47625</xdr:rowOff>
        </xdr:to>
        <xdr:sp macro="" textlink="">
          <xdr:nvSpPr>
            <xdr:cNvPr id="10786" name="Check Box 546" hidden="1">
              <a:extLst>
                <a:ext uri="{63B3BB69-23CF-44E3-9099-C40C66FF867C}">
                  <a14:compatExt spid="_x0000_s10786"/>
                </a:ext>
                <a:ext uri="{FF2B5EF4-FFF2-40B4-BE49-F238E27FC236}">
                  <a16:creationId xmlns:a16="http://schemas.microsoft.com/office/drawing/2014/main" id="{00000000-0008-0000-0200-00002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111</xdr:row>
          <xdr:rowOff>133350</xdr:rowOff>
        </xdr:from>
        <xdr:to>
          <xdr:col>13</xdr:col>
          <xdr:colOff>781050</xdr:colOff>
          <xdr:row>113</xdr:row>
          <xdr:rowOff>47625</xdr:rowOff>
        </xdr:to>
        <xdr:sp macro="" textlink="">
          <xdr:nvSpPr>
            <xdr:cNvPr id="10787" name="Check Box 547" hidden="1">
              <a:extLst>
                <a:ext uri="{63B3BB69-23CF-44E3-9099-C40C66FF867C}">
                  <a14:compatExt spid="_x0000_s10787"/>
                </a:ext>
                <a:ext uri="{FF2B5EF4-FFF2-40B4-BE49-F238E27FC236}">
                  <a16:creationId xmlns:a16="http://schemas.microsoft.com/office/drawing/2014/main" id="{00000000-0008-0000-0200-00002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112</xdr:row>
          <xdr:rowOff>133350</xdr:rowOff>
        </xdr:from>
        <xdr:to>
          <xdr:col>13</xdr:col>
          <xdr:colOff>781050</xdr:colOff>
          <xdr:row>114</xdr:row>
          <xdr:rowOff>38100</xdr:rowOff>
        </xdr:to>
        <xdr:sp macro="" textlink="">
          <xdr:nvSpPr>
            <xdr:cNvPr id="10788" name="Check Box 548" hidden="1">
              <a:extLst>
                <a:ext uri="{63B3BB69-23CF-44E3-9099-C40C66FF867C}">
                  <a14:compatExt spid="_x0000_s10788"/>
                </a:ext>
                <a:ext uri="{FF2B5EF4-FFF2-40B4-BE49-F238E27FC236}">
                  <a16:creationId xmlns:a16="http://schemas.microsoft.com/office/drawing/2014/main" id="{00000000-0008-0000-0200-00002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113</xdr:row>
          <xdr:rowOff>133350</xdr:rowOff>
        </xdr:from>
        <xdr:to>
          <xdr:col>13</xdr:col>
          <xdr:colOff>781050</xdr:colOff>
          <xdr:row>115</xdr:row>
          <xdr:rowOff>38100</xdr:rowOff>
        </xdr:to>
        <xdr:sp macro="" textlink="">
          <xdr:nvSpPr>
            <xdr:cNvPr id="10789" name="Check Box 549" hidden="1">
              <a:extLst>
                <a:ext uri="{63B3BB69-23CF-44E3-9099-C40C66FF867C}">
                  <a14:compatExt spid="_x0000_s10789"/>
                </a:ext>
                <a:ext uri="{FF2B5EF4-FFF2-40B4-BE49-F238E27FC236}">
                  <a16:creationId xmlns:a16="http://schemas.microsoft.com/office/drawing/2014/main" id="{00000000-0008-0000-0200-00002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114</xdr:row>
          <xdr:rowOff>133350</xdr:rowOff>
        </xdr:from>
        <xdr:to>
          <xdr:col>13</xdr:col>
          <xdr:colOff>781050</xdr:colOff>
          <xdr:row>116</xdr:row>
          <xdr:rowOff>38100</xdr:rowOff>
        </xdr:to>
        <xdr:sp macro="" textlink="">
          <xdr:nvSpPr>
            <xdr:cNvPr id="10790" name="Check Box 550" hidden="1">
              <a:extLst>
                <a:ext uri="{63B3BB69-23CF-44E3-9099-C40C66FF867C}">
                  <a14:compatExt spid="_x0000_s10790"/>
                </a:ext>
                <a:ext uri="{FF2B5EF4-FFF2-40B4-BE49-F238E27FC236}">
                  <a16:creationId xmlns:a16="http://schemas.microsoft.com/office/drawing/2014/main" id="{00000000-0008-0000-0200-00002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115</xdr:row>
          <xdr:rowOff>133350</xdr:rowOff>
        </xdr:from>
        <xdr:to>
          <xdr:col>13</xdr:col>
          <xdr:colOff>781050</xdr:colOff>
          <xdr:row>117</xdr:row>
          <xdr:rowOff>38100</xdr:rowOff>
        </xdr:to>
        <xdr:sp macro="" textlink="">
          <xdr:nvSpPr>
            <xdr:cNvPr id="10791" name="Check Box 551" hidden="1">
              <a:extLst>
                <a:ext uri="{63B3BB69-23CF-44E3-9099-C40C66FF867C}">
                  <a14:compatExt spid="_x0000_s10791"/>
                </a:ext>
                <a:ext uri="{FF2B5EF4-FFF2-40B4-BE49-F238E27FC236}">
                  <a16:creationId xmlns:a16="http://schemas.microsoft.com/office/drawing/2014/main" id="{00000000-0008-0000-0200-00002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116</xdr:row>
          <xdr:rowOff>133350</xdr:rowOff>
        </xdr:from>
        <xdr:to>
          <xdr:col>13</xdr:col>
          <xdr:colOff>781050</xdr:colOff>
          <xdr:row>118</xdr:row>
          <xdr:rowOff>57150</xdr:rowOff>
        </xdr:to>
        <xdr:sp macro="" textlink="">
          <xdr:nvSpPr>
            <xdr:cNvPr id="10792" name="Check Box 552" hidden="1">
              <a:extLst>
                <a:ext uri="{63B3BB69-23CF-44E3-9099-C40C66FF867C}">
                  <a14:compatExt spid="_x0000_s10792"/>
                </a:ext>
                <a:ext uri="{FF2B5EF4-FFF2-40B4-BE49-F238E27FC236}">
                  <a16:creationId xmlns:a16="http://schemas.microsoft.com/office/drawing/2014/main" id="{00000000-0008-0000-0200-000028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117</xdr:row>
          <xdr:rowOff>133350</xdr:rowOff>
        </xdr:from>
        <xdr:to>
          <xdr:col>13</xdr:col>
          <xdr:colOff>781050</xdr:colOff>
          <xdr:row>119</xdr:row>
          <xdr:rowOff>57150</xdr:rowOff>
        </xdr:to>
        <xdr:sp macro="" textlink="">
          <xdr:nvSpPr>
            <xdr:cNvPr id="10793" name="Check Box 553" hidden="1">
              <a:extLst>
                <a:ext uri="{63B3BB69-23CF-44E3-9099-C40C66FF867C}">
                  <a14:compatExt spid="_x0000_s10793"/>
                </a:ext>
                <a:ext uri="{FF2B5EF4-FFF2-40B4-BE49-F238E27FC236}">
                  <a16:creationId xmlns:a16="http://schemas.microsoft.com/office/drawing/2014/main" id="{00000000-0008-0000-0200-000029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118</xdr:row>
          <xdr:rowOff>133350</xdr:rowOff>
        </xdr:from>
        <xdr:to>
          <xdr:col>13</xdr:col>
          <xdr:colOff>781050</xdr:colOff>
          <xdr:row>120</xdr:row>
          <xdr:rowOff>47625</xdr:rowOff>
        </xdr:to>
        <xdr:sp macro="" textlink="">
          <xdr:nvSpPr>
            <xdr:cNvPr id="10794" name="Check Box 554" hidden="1">
              <a:extLst>
                <a:ext uri="{63B3BB69-23CF-44E3-9099-C40C66FF867C}">
                  <a14:compatExt spid="_x0000_s10794"/>
                </a:ext>
                <a:ext uri="{FF2B5EF4-FFF2-40B4-BE49-F238E27FC236}">
                  <a16:creationId xmlns:a16="http://schemas.microsoft.com/office/drawing/2014/main" id="{00000000-0008-0000-0200-00002A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119</xdr:row>
          <xdr:rowOff>133350</xdr:rowOff>
        </xdr:from>
        <xdr:to>
          <xdr:col>13</xdr:col>
          <xdr:colOff>781050</xdr:colOff>
          <xdr:row>121</xdr:row>
          <xdr:rowOff>47625</xdr:rowOff>
        </xdr:to>
        <xdr:sp macro="" textlink="">
          <xdr:nvSpPr>
            <xdr:cNvPr id="10795" name="Check Box 555" hidden="1">
              <a:extLst>
                <a:ext uri="{63B3BB69-23CF-44E3-9099-C40C66FF867C}">
                  <a14:compatExt spid="_x0000_s10795"/>
                </a:ext>
                <a:ext uri="{FF2B5EF4-FFF2-40B4-BE49-F238E27FC236}">
                  <a16:creationId xmlns:a16="http://schemas.microsoft.com/office/drawing/2014/main" id="{00000000-0008-0000-0200-00002B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120</xdr:row>
          <xdr:rowOff>133350</xdr:rowOff>
        </xdr:from>
        <xdr:to>
          <xdr:col>13</xdr:col>
          <xdr:colOff>781050</xdr:colOff>
          <xdr:row>122</xdr:row>
          <xdr:rowOff>66675</xdr:rowOff>
        </xdr:to>
        <xdr:sp macro="" textlink="">
          <xdr:nvSpPr>
            <xdr:cNvPr id="10796" name="Check Box 556" hidden="1">
              <a:extLst>
                <a:ext uri="{63B3BB69-23CF-44E3-9099-C40C66FF867C}">
                  <a14:compatExt spid="_x0000_s10796"/>
                </a:ext>
                <a:ext uri="{FF2B5EF4-FFF2-40B4-BE49-F238E27FC236}">
                  <a16:creationId xmlns:a16="http://schemas.microsoft.com/office/drawing/2014/main" id="{00000000-0008-0000-0200-00002C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121</xdr:row>
          <xdr:rowOff>133350</xdr:rowOff>
        </xdr:from>
        <xdr:to>
          <xdr:col>13</xdr:col>
          <xdr:colOff>781050</xdr:colOff>
          <xdr:row>123</xdr:row>
          <xdr:rowOff>57150</xdr:rowOff>
        </xdr:to>
        <xdr:sp macro="" textlink="">
          <xdr:nvSpPr>
            <xdr:cNvPr id="10797" name="Check Box 557" hidden="1">
              <a:extLst>
                <a:ext uri="{63B3BB69-23CF-44E3-9099-C40C66FF867C}">
                  <a14:compatExt spid="_x0000_s10797"/>
                </a:ext>
                <a:ext uri="{FF2B5EF4-FFF2-40B4-BE49-F238E27FC236}">
                  <a16:creationId xmlns:a16="http://schemas.microsoft.com/office/drawing/2014/main" id="{00000000-0008-0000-0200-00002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122</xdr:row>
          <xdr:rowOff>133350</xdr:rowOff>
        </xdr:from>
        <xdr:to>
          <xdr:col>13</xdr:col>
          <xdr:colOff>781050</xdr:colOff>
          <xdr:row>124</xdr:row>
          <xdr:rowOff>47625</xdr:rowOff>
        </xdr:to>
        <xdr:sp macro="" textlink="">
          <xdr:nvSpPr>
            <xdr:cNvPr id="10798" name="Check Box 558" hidden="1">
              <a:extLst>
                <a:ext uri="{63B3BB69-23CF-44E3-9099-C40C66FF867C}">
                  <a14:compatExt spid="_x0000_s10798"/>
                </a:ext>
                <a:ext uri="{FF2B5EF4-FFF2-40B4-BE49-F238E27FC236}">
                  <a16:creationId xmlns:a16="http://schemas.microsoft.com/office/drawing/2014/main" id="{00000000-0008-0000-0200-00002E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123</xdr:row>
          <xdr:rowOff>133350</xdr:rowOff>
        </xdr:from>
        <xdr:to>
          <xdr:col>13</xdr:col>
          <xdr:colOff>781050</xdr:colOff>
          <xdr:row>125</xdr:row>
          <xdr:rowOff>19050</xdr:rowOff>
        </xdr:to>
        <xdr:sp macro="" textlink="">
          <xdr:nvSpPr>
            <xdr:cNvPr id="10799" name="Check Box 559" hidden="1">
              <a:extLst>
                <a:ext uri="{63B3BB69-23CF-44E3-9099-C40C66FF867C}">
                  <a14:compatExt spid="_x0000_s10799"/>
                </a:ext>
                <a:ext uri="{FF2B5EF4-FFF2-40B4-BE49-F238E27FC236}">
                  <a16:creationId xmlns:a16="http://schemas.microsoft.com/office/drawing/2014/main" id="{00000000-0008-0000-0200-00002F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124</xdr:row>
          <xdr:rowOff>133350</xdr:rowOff>
        </xdr:from>
        <xdr:to>
          <xdr:col>13</xdr:col>
          <xdr:colOff>781050</xdr:colOff>
          <xdr:row>126</xdr:row>
          <xdr:rowOff>19050</xdr:rowOff>
        </xdr:to>
        <xdr:sp macro="" textlink="">
          <xdr:nvSpPr>
            <xdr:cNvPr id="10800" name="Check Box 560" hidden="1">
              <a:extLst>
                <a:ext uri="{63B3BB69-23CF-44E3-9099-C40C66FF867C}">
                  <a14:compatExt spid="_x0000_s10800"/>
                </a:ext>
                <a:ext uri="{FF2B5EF4-FFF2-40B4-BE49-F238E27FC236}">
                  <a16:creationId xmlns:a16="http://schemas.microsoft.com/office/drawing/2014/main" id="{00000000-0008-0000-0200-00003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125</xdr:row>
          <xdr:rowOff>133350</xdr:rowOff>
        </xdr:from>
        <xdr:to>
          <xdr:col>13</xdr:col>
          <xdr:colOff>781050</xdr:colOff>
          <xdr:row>127</xdr:row>
          <xdr:rowOff>28575</xdr:rowOff>
        </xdr:to>
        <xdr:sp macro="" textlink="">
          <xdr:nvSpPr>
            <xdr:cNvPr id="10801" name="Check Box 561" hidden="1">
              <a:extLst>
                <a:ext uri="{63B3BB69-23CF-44E3-9099-C40C66FF867C}">
                  <a14:compatExt spid="_x0000_s10801"/>
                </a:ext>
                <a:ext uri="{FF2B5EF4-FFF2-40B4-BE49-F238E27FC236}">
                  <a16:creationId xmlns:a16="http://schemas.microsoft.com/office/drawing/2014/main" id="{00000000-0008-0000-0200-00003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126</xdr:row>
          <xdr:rowOff>133350</xdr:rowOff>
        </xdr:from>
        <xdr:to>
          <xdr:col>13</xdr:col>
          <xdr:colOff>781050</xdr:colOff>
          <xdr:row>128</xdr:row>
          <xdr:rowOff>47625</xdr:rowOff>
        </xdr:to>
        <xdr:sp macro="" textlink="">
          <xdr:nvSpPr>
            <xdr:cNvPr id="10802" name="Check Box 562" hidden="1">
              <a:extLst>
                <a:ext uri="{63B3BB69-23CF-44E3-9099-C40C66FF867C}">
                  <a14:compatExt spid="_x0000_s10802"/>
                </a:ext>
                <a:ext uri="{FF2B5EF4-FFF2-40B4-BE49-F238E27FC236}">
                  <a16:creationId xmlns:a16="http://schemas.microsoft.com/office/drawing/2014/main" id="{00000000-0008-0000-0200-00003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127</xdr:row>
          <xdr:rowOff>133350</xdr:rowOff>
        </xdr:from>
        <xdr:to>
          <xdr:col>13</xdr:col>
          <xdr:colOff>781050</xdr:colOff>
          <xdr:row>129</xdr:row>
          <xdr:rowOff>47625</xdr:rowOff>
        </xdr:to>
        <xdr:sp macro="" textlink="">
          <xdr:nvSpPr>
            <xdr:cNvPr id="10803" name="Check Box 563" hidden="1">
              <a:extLst>
                <a:ext uri="{63B3BB69-23CF-44E3-9099-C40C66FF867C}">
                  <a14:compatExt spid="_x0000_s10803"/>
                </a:ext>
                <a:ext uri="{FF2B5EF4-FFF2-40B4-BE49-F238E27FC236}">
                  <a16:creationId xmlns:a16="http://schemas.microsoft.com/office/drawing/2014/main" id="{00000000-0008-0000-0200-00003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128</xdr:row>
          <xdr:rowOff>133350</xdr:rowOff>
        </xdr:from>
        <xdr:to>
          <xdr:col>13</xdr:col>
          <xdr:colOff>781050</xdr:colOff>
          <xdr:row>130</xdr:row>
          <xdr:rowOff>57150</xdr:rowOff>
        </xdr:to>
        <xdr:sp macro="" textlink="">
          <xdr:nvSpPr>
            <xdr:cNvPr id="10804" name="Check Box 564" hidden="1">
              <a:extLst>
                <a:ext uri="{63B3BB69-23CF-44E3-9099-C40C66FF867C}">
                  <a14:compatExt spid="_x0000_s10804"/>
                </a:ext>
                <a:ext uri="{FF2B5EF4-FFF2-40B4-BE49-F238E27FC236}">
                  <a16:creationId xmlns:a16="http://schemas.microsoft.com/office/drawing/2014/main" id="{00000000-0008-0000-0200-00003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129</xdr:row>
          <xdr:rowOff>133350</xdr:rowOff>
        </xdr:from>
        <xdr:to>
          <xdr:col>13</xdr:col>
          <xdr:colOff>781050</xdr:colOff>
          <xdr:row>131</xdr:row>
          <xdr:rowOff>19050</xdr:rowOff>
        </xdr:to>
        <xdr:sp macro="" textlink="">
          <xdr:nvSpPr>
            <xdr:cNvPr id="10805" name="Check Box 565" hidden="1">
              <a:extLst>
                <a:ext uri="{63B3BB69-23CF-44E3-9099-C40C66FF867C}">
                  <a14:compatExt spid="_x0000_s10805"/>
                </a:ext>
                <a:ext uri="{FF2B5EF4-FFF2-40B4-BE49-F238E27FC236}">
                  <a16:creationId xmlns:a16="http://schemas.microsoft.com/office/drawing/2014/main" id="{00000000-0008-0000-0200-00003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130</xdr:row>
          <xdr:rowOff>133350</xdr:rowOff>
        </xdr:from>
        <xdr:to>
          <xdr:col>13</xdr:col>
          <xdr:colOff>781050</xdr:colOff>
          <xdr:row>132</xdr:row>
          <xdr:rowOff>19050</xdr:rowOff>
        </xdr:to>
        <xdr:sp macro="" textlink="">
          <xdr:nvSpPr>
            <xdr:cNvPr id="10806" name="Check Box 566" hidden="1">
              <a:extLst>
                <a:ext uri="{63B3BB69-23CF-44E3-9099-C40C66FF867C}">
                  <a14:compatExt spid="_x0000_s10806"/>
                </a:ext>
                <a:ext uri="{FF2B5EF4-FFF2-40B4-BE49-F238E27FC236}">
                  <a16:creationId xmlns:a16="http://schemas.microsoft.com/office/drawing/2014/main" id="{00000000-0008-0000-0200-00003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131</xdr:row>
          <xdr:rowOff>133350</xdr:rowOff>
        </xdr:from>
        <xdr:to>
          <xdr:col>13</xdr:col>
          <xdr:colOff>781050</xdr:colOff>
          <xdr:row>133</xdr:row>
          <xdr:rowOff>38100</xdr:rowOff>
        </xdr:to>
        <xdr:sp macro="" textlink="">
          <xdr:nvSpPr>
            <xdr:cNvPr id="10807" name="Check Box 567" hidden="1">
              <a:extLst>
                <a:ext uri="{63B3BB69-23CF-44E3-9099-C40C66FF867C}">
                  <a14:compatExt spid="_x0000_s10807"/>
                </a:ext>
                <a:ext uri="{FF2B5EF4-FFF2-40B4-BE49-F238E27FC236}">
                  <a16:creationId xmlns:a16="http://schemas.microsoft.com/office/drawing/2014/main" id="{00000000-0008-0000-0200-00003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132</xdr:row>
          <xdr:rowOff>133350</xdr:rowOff>
        </xdr:from>
        <xdr:to>
          <xdr:col>13</xdr:col>
          <xdr:colOff>781050</xdr:colOff>
          <xdr:row>134</xdr:row>
          <xdr:rowOff>28575</xdr:rowOff>
        </xdr:to>
        <xdr:sp macro="" textlink="">
          <xdr:nvSpPr>
            <xdr:cNvPr id="10808" name="Check Box 568" hidden="1">
              <a:extLst>
                <a:ext uri="{63B3BB69-23CF-44E3-9099-C40C66FF867C}">
                  <a14:compatExt spid="_x0000_s10808"/>
                </a:ext>
                <a:ext uri="{FF2B5EF4-FFF2-40B4-BE49-F238E27FC236}">
                  <a16:creationId xmlns:a16="http://schemas.microsoft.com/office/drawing/2014/main" id="{00000000-0008-0000-0200-000038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133</xdr:row>
          <xdr:rowOff>133350</xdr:rowOff>
        </xdr:from>
        <xdr:to>
          <xdr:col>13</xdr:col>
          <xdr:colOff>781050</xdr:colOff>
          <xdr:row>135</xdr:row>
          <xdr:rowOff>57150</xdr:rowOff>
        </xdr:to>
        <xdr:sp macro="" textlink="">
          <xdr:nvSpPr>
            <xdr:cNvPr id="10809" name="Check Box 569" hidden="1">
              <a:extLst>
                <a:ext uri="{63B3BB69-23CF-44E3-9099-C40C66FF867C}">
                  <a14:compatExt spid="_x0000_s10809"/>
                </a:ext>
                <a:ext uri="{FF2B5EF4-FFF2-40B4-BE49-F238E27FC236}">
                  <a16:creationId xmlns:a16="http://schemas.microsoft.com/office/drawing/2014/main" id="{00000000-0008-0000-0200-000039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134</xdr:row>
          <xdr:rowOff>133350</xdr:rowOff>
        </xdr:from>
        <xdr:to>
          <xdr:col>13</xdr:col>
          <xdr:colOff>781050</xdr:colOff>
          <xdr:row>136</xdr:row>
          <xdr:rowOff>66675</xdr:rowOff>
        </xdr:to>
        <xdr:sp macro="" textlink="">
          <xdr:nvSpPr>
            <xdr:cNvPr id="10810" name="Check Box 570" hidden="1">
              <a:extLst>
                <a:ext uri="{63B3BB69-23CF-44E3-9099-C40C66FF867C}">
                  <a14:compatExt spid="_x0000_s10810"/>
                </a:ext>
                <a:ext uri="{FF2B5EF4-FFF2-40B4-BE49-F238E27FC236}">
                  <a16:creationId xmlns:a16="http://schemas.microsoft.com/office/drawing/2014/main" id="{00000000-0008-0000-0200-00003A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138</xdr:row>
          <xdr:rowOff>133350</xdr:rowOff>
        </xdr:from>
        <xdr:to>
          <xdr:col>13</xdr:col>
          <xdr:colOff>781050</xdr:colOff>
          <xdr:row>140</xdr:row>
          <xdr:rowOff>57150</xdr:rowOff>
        </xdr:to>
        <xdr:sp macro="" textlink="">
          <xdr:nvSpPr>
            <xdr:cNvPr id="10811" name="Check Box 571" hidden="1">
              <a:extLst>
                <a:ext uri="{63B3BB69-23CF-44E3-9099-C40C66FF867C}">
                  <a14:compatExt spid="_x0000_s10811"/>
                </a:ext>
                <a:ext uri="{FF2B5EF4-FFF2-40B4-BE49-F238E27FC236}">
                  <a16:creationId xmlns:a16="http://schemas.microsoft.com/office/drawing/2014/main" id="{00000000-0008-0000-0200-00003B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145</xdr:row>
          <xdr:rowOff>133350</xdr:rowOff>
        </xdr:from>
        <xdr:to>
          <xdr:col>13</xdr:col>
          <xdr:colOff>781050</xdr:colOff>
          <xdr:row>147</xdr:row>
          <xdr:rowOff>38100</xdr:rowOff>
        </xdr:to>
        <xdr:sp macro="" textlink="">
          <xdr:nvSpPr>
            <xdr:cNvPr id="10812" name="Check Box 572" hidden="1">
              <a:extLst>
                <a:ext uri="{63B3BB69-23CF-44E3-9099-C40C66FF867C}">
                  <a14:compatExt spid="_x0000_s10812"/>
                </a:ext>
                <a:ext uri="{FF2B5EF4-FFF2-40B4-BE49-F238E27FC236}">
                  <a16:creationId xmlns:a16="http://schemas.microsoft.com/office/drawing/2014/main" id="{00000000-0008-0000-0200-00003C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146</xdr:row>
          <xdr:rowOff>133350</xdr:rowOff>
        </xdr:from>
        <xdr:to>
          <xdr:col>13</xdr:col>
          <xdr:colOff>781050</xdr:colOff>
          <xdr:row>148</xdr:row>
          <xdr:rowOff>57150</xdr:rowOff>
        </xdr:to>
        <xdr:sp macro="" textlink="">
          <xdr:nvSpPr>
            <xdr:cNvPr id="10813" name="Check Box 573" hidden="1">
              <a:extLst>
                <a:ext uri="{63B3BB69-23CF-44E3-9099-C40C66FF867C}">
                  <a14:compatExt spid="_x0000_s10813"/>
                </a:ext>
                <a:ext uri="{FF2B5EF4-FFF2-40B4-BE49-F238E27FC236}">
                  <a16:creationId xmlns:a16="http://schemas.microsoft.com/office/drawing/2014/main" id="{00000000-0008-0000-0200-00003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147</xdr:row>
          <xdr:rowOff>133350</xdr:rowOff>
        </xdr:from>
        <xdr:to>
          <xdr:col>13</xdr:col>
          <xdr:colOff>781050</xdr:colOff>
          <xdr:row>149</xdr:row>
          <xdr:rowOff>57150</xdr:rowOff>
        </xdr:to>
        <xdr:sp macro="" textlink="">
          <xdr:nvSpPr>
            <xdr:cNvPr id="10814" name="Check Box 574" hidden="1">
              <a:extLst>
                <a:ext uri="{63B3BB69-23CF-44E3-9099-C40C66FF867C}">
                  <a14:compatExt spid="_x0000_s10814"/>
                </a:ext>
                <a:ext uri="{FF2B5EF4-FFF2-40B4-BE49-F238E27FC236}">
                  <a16:creationId xmlns:a16="http://schemas.microsoft.com/office/drawing/2014/main" id="{00000000-0008-0000-0200-00003E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247650</xdr:colOff>
          <xdr:row>9</xdr:row>
          <xdr:rowOff>57150</xdr:rowOff>
        </xdr:from>
        <xdr:to>
          <xdr:col>2</xdr:col>
          <xdr:colOff>1228725</xdr:colOff>
          <xdr:row>16</xdr:row>
          <xdr:rowOff>152400</xdr:rowOff>
        </xdr:to>
        <xdr:sp macro="" textlink="">
          <xdr:nvSpPr>
            <xdr:cNvPr id="10815" name="Button 575" hidden="1">
              <a:extLst>
                <a:ext uri="{63B3BB69-23CF-44E3-9099-C40C66FF867C}">
                  <a14:compatExt spid="_x0000_s10815"/>
                </a:ext>
                <a:ext uri="{FF2B5EF4-FFF2-40B4-BE49-F238E27FC236}">
                  <a16:creationId xmlns:a16="http://schemas.microsoft.com/office/drawing/2014/main" id="{00000000-0008-0000-0200-00003F2A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Arial"/>
                  <a:cs typeface="Arial"/>
                </a:rPr>
                <a:t>Worldpay Certification Analyst Use Only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75</xdr:row>
          <xdr:rowOff>180975</xdr:rowOff>
        </xdr:from>
        <xdr:to>
          <xdr:col>9</xdr:col>
          <xdr:colOff>466725</xdr:colOff>
          <xdr:row>77</xdr:row>
          <xdr:rowOff>28575</xdr:rowOff>
        </xdr:to>
        <xdr:sp macro="" textlink="">
          <xdr:nvSpPr>
            <xdr:cNvPr id="10816" name="Check Box 576" hidden="1">
              <a:extLst>
                <a:ext uri="{63B3BB69-23CF-44E3-9099-C40C66FF867C}">
                  <a14:compatExt spid="_x0000_s10816"/>
                </a:ext>
                <a:ext uri="{FF2B5EF4-FFF2-40B4-BE49-F238E27FC236}">
                  <a16:creationId xmlns:a16="http://schemas.microsoft.com/office/drawing/2014/main" id="{00000000-0008-0000-0200-00004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171450</xdr:rowOff>
        </xdr:from>
        <xdr:to>
          <xdr:col>9</xdr:col>
          <xdr:colOff>466725</xdr:colOff>
          <xdr:row>76</xdr:row>
          <xdr:rowOff>28575</xdr:rowOff>
        </xdr:to>
        <xdr:sp macro="" textlink="">
          <xdr:nvSpPr>
            <xdr:cNvPr id="10817" name="Check Box 577" hidden="1">
              <a:extLst>
                <a:ext uri="{63B3BB69-23CF-44E3-9099-C40C66FF867C}">
                  <a14:compatExt spid="_x0000_s10817"/>
                </a:ext>
                <a:ext uri="{FF2B5EF4-FFF2-40B4-BE49-F238E27FC236}">
                  <a16:creationId xmlns:a16="http://schemas.microsoft.com/office/drawing/2014/main" id="{00000000-0008-0000-0200-00004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78</xdr:row>
          <xdr:rowOff>152400</xdr:rowOff>
        </xdr:from>
        <xdr:to>
          <xdr:col>9</xdr:col>
          <xdr:colOff>466725</xdr:colOff>
          <xdr:row>79</xdr:row>
          <xdr:rowOff>200025</xdr:rowOff>
        </xdr:to>
        <xdr:sp macro="" textlink="">
          <xdr:nvSpPr>
            <xdr:cNvPr id="10818" name="Check Box 578" hidden="1">
              <a:extLst>
                <a:ext uri="{63B3BB69-23CF-44E3-9099-C40C66FF867C}">
                  <a14:compatExt spid="_x0000_s10818"/>
                </a:ext>
                <a:ext uri="{FF2B5EF4-FFF2-40B4-BE49-F238E27FC236}">
                  <a16:creationId xmlns:a16="http://schemas.microsoft.com/office/drawing/2014/main" id="{00000000-0008-0000-0200-00004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77</xdr:row>
          <xdr:rowOff>161925</xdr:rowOff>
        </xdr:from>
        <xdr:to>
          <xdr:col>9</xdr:col>
          <xdr:colOff>466725</xdr:colOff>
          <xdr:row>79</xdr:row>
          <xdr:rowOff>9525</xdr:rowOff>
        </xdr:to>
        <xdr:sp macro="" textlink="">
          <xdr:nvSpPr>
            <xdr:cNvPr id="10819" name="Check Box 579" hidden="1">
              <a:extLst>
                <a:ext uri="{63B3BB69-23CF-44E3-9099-C40C66FF867C}">
                  <a14:compatExt spid="_x0000_s10819"/>
                </a:ext>
                <a:ext uri="{FF2B5EF4-FFF2-40B4-BE49-F238E27FC236}">
                  <a16:creationId xmlns:a16="http://schemas.microsoft.com/office/drawing/2014/main" id="{00000000-0008-0000-0200-00004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79</xdr:row>
          <xdr:rowOff>161925</xdr:rowOff>
        </xdr:from>
        <xdr:to>
          <xdr:col>9</xdr:col>
          <xdr:colOff>466725</xdr:colOff>
          <xdr:row>81</xdr:row>
          <xdr:rowOff>0</xdr:rowOff>
        </xdr:to>
        <xdr:sp macro="" textlink="">
          <xdr:nvSpPr>
            <xdr:cNvPr id="10820" name="Check Box 580" hidden="1">
              <a:extLst>
                <a:ext uri="{63B3BB69-23CF-44E3-9099-C40C66FF867C}">
                  <a14:compatExt spid="_x0000_s10820"/>
                </a:ext>
                <a:ext uri="{FF2B5EF4-FFF2-40B4-BE49-F238E27FC236}">
                  <a16:creationId xmlns:a16="http://schemas.microsoft.com/office/drawing/2014/main" id="{00000000-0008-0000-0200-00004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82</xdr:row>
          <xdr:rowOff>190500</xdr:rowOff>
        </xdr:from>
        <xdr:to>
          <xdr:col>9</xdr:col>
          <xdr:colOff>466725</xdr:colOff>
          <xdr:row>84</xdr:row>
          <xdr:rowOff>38100</xdr:rowOff>
        </xdr:to>
        <xdr:sp macro="" textlink="">
          <xdr:nvSpPr>
            <xdr:cNvPr id="10824" name="Check Box 584" hidden="1">
              <a:extLst>
                <a:ext uri="{63B3BB69-23CF-44E3-9099-C40C66FF867C}">
                  <a14:compatExt spid="_x0000_s10824"/>
                </a:ext>
                <a:ext uri="{FF2B5EF4-FFF2-40B4-BE49-F238E27FC236}">
                  <a16:creationId xmlns:a16="http://schemas.microsoft.com/office/drawing/2014/main" id="{00000000-0008-0000-0200-000048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81</xdr:row>
          <xdr:rowOff>171450</xdr:rowOff>
        </xdr:from>
        <xdr:to>
          <xdr:col>9</xdr:col>
          <xdr:colOff>466725</xdr:colOff>
          <xdr:row>83</xdr:row>
          <xdr:rowOff>19050</xdr:rowOff>
        </xdr:to>
        <xdr:sp macro="" textlink="">
          <xdr:nvSpPr>
            <xdr:cNvPr id="10825" name="Check Box 585" hidden="1">
              <a:extLst>
                <a:ext uri="{63B3BB69-23CF-44E3-9099-C40C66FF867C}">
                  <a14:compatExt spid="_x0000_s10825"/>
                </a:ext>
                <a:ext uri="{FF2B5EF4-FFF2-40B4-BE49-F238E27FC236}">
                  <a16:creationId xmlns:a16="http://schemas.microsoft.com/office/drawing/2014/main" id="{00000000-0008-0000-0200-000049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85</xdr:row>
          <xdr:rowOff>161925</xdr:rowOff>
        </xdr:from>
        <xdr:to>
          <xdr:col>9</xdr:col>
          <xdr:colOff>466725</xdr:colOff>
          <xdr:row>86</xdr:row>
          <xdr:rowOff>171450</xdr:rowOff>
        </xdr:to>
        <xdr:sp macro="" textlink="">
          <xdr:nvSpPr>
            <xdr:cNvPr id="10830" name="Check Box 590" hidden="1">
              <a:extLst>
                <a:ext uri="{63B3BB69-23CF-44E3-9099-C40C66FF867C}">
                  <a14:compatExt spid="_x0000_s10830"/>
                </a:ext>
                <a:ext uri="{FF2B5EF4-FFF2-40B4-BE49-F238E27FC236}">
                  <a16:creationId xmlns:a16="http://schemas.microsoft.com/office/drawing/2014/main" id="{00000000-0008-0000-0200-00004E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84</xdr:row>
          <xdr:rowOff>190500</xdr:rowOff>
        </xdr:from>
        <xdr:to>
          <xdr:col>9</xdr:col>
          <xdr:colOff>466725</xdr:colOff>
          <xdr:row>86</xdr:row>
          <xdr:rowOff>0</xdr:rowOff>
        </xdr:to>
        <xdr:sp macro="" textlink="">
          <xdr:nvSpPr>
            <xdr:cNvPr id="10831" name="Check Box 591" hidden="1">
              <a:extLst>
                <a:ext uri="{63B3BB69-23CF-44E3-9099-C40C66FF867C}">
                  <a14:compatExt spid="_x0000_s10831"/>
                </a:ext>
                <a:ext uri="{FF2B5EF4-FFF2-40B4-BE49-F238E27FC236}">
                  <a16:creationId xmlns:a16="http://schemas.microsoft.com/office/drawing/2014/main" id="{00000000-0008-0000-0200-00004F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28</xdr:row>
          <xdr:rowOff>123825</xdr:rowOff>
        </xdr:from>
        <xdr:to>
          <xdr:col>22</xdr:col>
          <xdr:colOff>0</xdr:colOff>
          <xdr:row>30</xdr:row>
          <xdr:rowOff>0</xdr:rowOff>
        </xdr:to>
        <xdr:sp macro="" textlink="">
          <xdr:nvSpPr>
            <xdr:cNvPr id="10832" name="Check Box 592" hidden="1">
              <a:extLst>
                <a:ext uri="{63B3BB69-23CF-44E3-9099-C40C66FF867C}">
                  <a14:compatExt spid="_x0000_s10832"/>
                </a:ext>
                <a:ext uri="{FF2B5EF4-FFF2-40B4-BE49-F238E27FC236}">
                  <a16:creationId xmlns:a16="http://schemas.microsoft.com/office/drawing/2014/main" id="{00000000-0008-0000-0200-00005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27</xdr:row>
          <xdr:rowOff>123825</xdr:rowOff>
        </xdr:from>
        <xdr:to>
          <xdr:col>22</xdr:col>
          <xdr:colOff>0</xdr:colOff>
          <xdr:row>29</xdr:row>
          <xdr:rowOff>0</xdr:rowOff>
        </xdr:to>
        <xdr:sp macro="" textlink="">
          <xdr:nvSpPr>
            <xdr:cNvPr id="10833" name="Check Box 593" hidden="1">
              <a:extLst>
                <a:ext uri="{63B3BB69-23CF-44E3-9099-C40C66FF867C}">
                  <a14:compatExt spid="_x0000_s10833"/>
                </a:ext>
                <a:ext uri="{FF2B5EF4-FFF2-40B4-BE49-F238E27FC236}">
                  <a16:creationId xmlns:a16="http://schemas.microsoft.com/office/drawing/2014/main" id="{00000000-0008-0000-0200-00005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10</xdr:row>
          <xdr:rowOff>123825</xdr:rowOff>
        </xdr:from>
        <xdr:to>
          <xdr:col>27</xdr:col>
          <xdr:colOff>466725</xdr:colOff>
          <xdr:row>12</xdr:row>
          <xdr:rowOff>0</xdr:rowOff>
        </xdr:to>
        <xdr:sp macro="" textlink="">
          <xdr:nvSpPr>
            <xdr:cNvPr id="10834" name="Check Box 594" hidden="1">
              <a:extLst>
                <a:ext uri="{63B3BB69-23CF-44E3-9099-C40C66FF867C}">
                  <a14:compatExt spid="_x0000_s10834"/>
                </a:ext>
                <a:ext uri="{FF2B5EF4-FFF2-40B4-BE49-F238E27FC236}">
                  <a16:creationId xmlns:a16="http://schemas.microsoft.com/office/drawing/2014/main" id="{00000000-0008-0000-0200-00005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9</xdr:row>
          <xdr:rowOff>123825</xdr:rowOff>
        </xdr:from>
        <xdr:to>
          <xdr:col>27</xdr:col>
          <xdr:colOff>466725</xdr:colOff>
          <xdr:row>11</xdr:row>
          <xdr:rowOff>0</xdr:rowOff>
        </xdr:to>
        <xdr:sp macro="" textlink="">
          <xdr:nvSpPr>
            <xdr:cNvPr id="10835" name="Check Box 595" hidden="1">
              <a:extLst>
                <a:ext uri="{63B3BB69-23CF-44E3-9099-C40C66FF867C}">
                  <a14:compatExt spid="_x0000_s10835"/>
                </a:ext>
                <a:ext uri="{FF2B5EF4-FFF2-40B4-BE49-F238E27FC236}">
                  <a16:creationId xmlns:a16="http://schemas.microsoft.com/office/drawing/2014/main" id="{00000000-0008-0000-0200-00005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90</xdr:row>
          <xdr:rowOff>180975</xdr:rowOff>
        </xdr:from>
        <xdr:to>
          <xdr:col>27</xdr:col>
          <xdr:colOff>476250</xdr:colOff>
          <xdr:row>92</xdr:row>
          <xdr:rowOff>38100</xdr:rowOff>
        </xdr:to>
        <xdr:sp macro="" textlink="">
          <xdr:nvSpPr>
            <xdr:cNvPr id="10836" name="Check Box 596" hidden="1">
              <a:extLst>
                <a:ext uri="{63B3BB69-23CF-44E3-9099-C40C66FF867C}">
                  <a14:compatExt spid="_x0000_s10836"/>
                </a:ext>
                <a:ext uri="{FF2B5EF4-FFF2-40B4-BE49-F238E27FC236}">
                  <a16:creationId xmlns:a16="http://schemas.microsoft.com/office/drawing/2014/main" id="{00000000-0008-0000-0200-00005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32</xdr:row>
          <xdr:rowOff>152400</xdr:rowOff>
        </xdr:from>
        <xdr:to>
          <xdr:col>3</xdr:col>
          <xdr:colOff>466725</xdr:colOff>
          <xdr:row>34</xdr:row>
          <xdr:rowOff>19050</xdr:rowOff>
        </xdr:to>
        <xdr:sp macro="" textlink="">
          <xdr:nvSpPr>
            <xdr:cNvPr id="10847" name="Check Box 607" hidden="1">
              <a:extLst>
                <a:ext uri="{63B3BB69-23CF-44E3-9099-C40C66FF867C}">
                  <a14:compatExt spid="_x0000_s10847"/>
                </a:ext>
                <a:ext uri="{FF2B5EF4-FFF2-40B4-BE49-F238E27FC236}">
                  <a16:creationId xmlns:a16="http://schemas.microsoft.com/office/drawing/2014/main" id="{00000000-0008-0000-0200-00005F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51</xdr:row>
          <xdr:rowOff>123825</xdr:rowOff>
        </xdr:from>
        <xdr:to>
          <xdr:col>3</xdr:col>
          <xdr:colOff>476250</xdr:colOff>
          <xdr:row>53</xdr:row>
          <xdr:rowOff>0</xdr:rowOff>
        </xdr:to>
        <xdr:sp macro="" textlink="">
          <xdr:nvSpPr>
            <xdr:cNvPr id="10851" name="Check Box 611" hidden="1">
              <a:extLst>
                <a:ext uri="{63B3BB69-23CF-44E3-9099-C40C66FF867C}">
                  <a14:compatExt spid="_x0000_s10851"/>
                </a:ext>
                <a:ext uri="{FF2B5EF4-FFF2-40B4-BE49-F238E27FC236}">
                  <a16:creationId xmlns:a16="http://schemas.microsoft.com/office/drawing/2014/main" id="{00000000-0008-0000-0200-00006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134</xdr:row>
          <xdr:rowOff>171450</xdr:rowOff>
        </xdr:from>
        <xdr:to>
          <xdr:col>9</xdr:col>
          <xdr:colOff>466725</xdr:colOff>
          <xdr:row>136</xdr:row>
          <xdr:rowOff>9525</xdr:rowOff>
        </xdr:to>
        <xdr:sp macro="" textlink="">
          <xdr:nvSpPr>
            <xdr:cNvPr id="10852" name="Check Box 612" hidden="1">
              <a:extLst>
                <a:ext uri="{63B3BB69-23CF-44E3-9099-C40C66FF867C}">
                  <a14:compatExt spid="_x0000_s10852"/>
                </a:ext>
                <a:ext uri="{FF2B5EF4-FFF2-40B4-BE49-F238E27FC236}">
                  <a16:creationId xmlns:a16="http://schemas.microsoft.com/office/drawing/2014/main" id="{00000000-0008-0000-0200-00006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133</xdr:row>
          <xdr:rowOff>190500</xdr:rowOff>
        </xdr:from>
        <xdr:to>
          <xdr:col>9</xdr:col>
          <xdr:colOff>466725</xdr:colOff>
          <xdr:row>135</xdr:row>
          <xdr:rowOff>19050</xdr:rowOff>
        </xdr:to>
        <xdr:sp macro="" textlink="">
          <xdr:nvSpPr>
            <xdr:cNvPr id="10853" name="Check Box 613" hidden="1">
              <a:extLst>
                <a:ext uri="{63B3BB69-23CF-44E3-9099-C40C66FF867C}">
                  <a14:compatExt spid="_x0000_s10853"/>
                </a:ext>
                <a:ext uri="{FF2B5EF4-FFF2-40B4-BE49-F238E27FC236}">
                  <a16:creationId xmlns:a16="http://schemas.microsoft.com/office/drawing/2014/main" id="{00000000-0008-0000-0200-00006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152</xdr:row>
          <xdr:rowOff>133350</xdr:rowOff>
        </xdr:from>
        <xdr:to>
          <xdr:col>9</xdr:col>
          <xdr:colOff>476250</xdr:colOff>
          <xdr:row>154</xdr:row>
          <xdr:rowOff>38100</xdr:rowOff>
        </xdr:to>
        <xdr:sp macro="" textlink="">
          <xdr:nvSpPr>
            <xdr:cNvPr id="10854" name="Check Box 614" hidden="1">
              <a:extLst>
                <a:ext uri="{63B3BB69-23CF-44E3-9099-C40C66FF867C}">
                  <a14:compatExt spid="_x0000_s10854"/>
                </a:ext>
                <a:ext uri="{FF2B5EF4-FFF2-40B4-BE49-F238E27FC236}">
                  <a16:creationId xmlns:a16="http://schemas.microsoft.com/office/drawing/2014/main" id="{00000000-0008-0000-0200-00006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151</xdr:row>
          <xdr:rowOff>152400</xdr:rowOff>
        </xdr:from>
        <xdr:to>
          <xdr:col>9</xdr:col>
          <xdr:colOff>476250</xdr:colOff>
          <xdr:row>153</xdr:row>
          <xdr:rowOff>28575</xdr:rowOff>
        </xdr:to>
        <xdr:sp macro="" textlink="">
          <xdr:nvSpPr>
            <xdr:cNvPr id="10855" name="Check Box 615" hidden="1">
              <a:extLst>
                <a:ext uri="{63B3BB69-23CF-44E3-9099-C40C66FF867C}">
                  <a14:compatExt spid="_x0000_s10855"/>
                </a:ext>
                <a:ext uri="{FF2B5EF4-FFF2-40B4-BE49-F238E27FC236}">
                  <a16:creationId xmlns:a16="http://schemas.microsoft.com/office/drawing/2014/main" id="{00000000-0008-0000-0200-00006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116</xdr:row>
          <xdr:rowOff>171450</xdr:rowOff>
        </xdr:from>
        <xdr:to>
          <xdr:col>9</xdr:col>
          <xdr:colOff>476250</xdr:colOff>
          <xdr:row>118</xdr:row>
          <xdr:rowOff>0</xdr:rowOff>
        </xdr:to>
        <xdr:sp macro="" textlink="">
          <xdr:nvSpPr>
            <xdr:cNvPr id="10857" name="Check Box 617" hidden="1">
              <a:extLst>
                <a:ext uri="{63B3BB69-23CF-44E3-9099-C40C66FF867C}">
                  <a14:compatExt spid="_x0000_s10857"/>
                </a:ext>
                <a:ext uri="{FF2B5EF4-FFF2-40B4-BE49-F238E27FC236}">
                  <a16:creationId xmlns:a16="http://schemas.microsoft.com/office/drawing/2014/main" id="{00000000-0008-0000-0200-000069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117</xdr:row>
          <xdr:rowOff>180975</xdr:rowOff>
        </xdr:from>
        <xdr:to>
          <xdr:col>9</xdr:col>
          <xdr:colOff>485775</xdr:colOff>
          <xdr:row>119</xdr:row>
          <xdr:rowOff>9525</xdr:rowOff>
        </xdr:to>
        <xdr:sp macro="" textlink="">
          <xdr:nvSpPr>
            <xdr:cNvPr id="10858" name="Check Box 618" hidden="1">
              <a:extLst>
                <a:ext uri="{63B3BB69-23CF-44E3-9099-C40C66FF867C}">
                  <a14:compatExt spid="_x0000_s10858"/>
                </a:ext>
                <a:ext uri="{FF2B5EF4-FFF2-40B4-BE49-F238E27FC236}">
                  <a16:creationId xmlns:a16="http://schemas.microsoft.com/office/drawing/2014/main" id="{00000000-0008-0000-0200-00006A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43</xdr:row>
          <xdr:rowOff>123825</xdr:rowOff>
        </xdr:from>
        <xdr:to>
          <xdr:col>15</xdr:col>
          <xdr:colOff>476250</xdr:colOff>
          <xdr:row>45</xdr:row>
          <xdr:rowOff>19050</xdr:rowOff>
        </xdr:to>
        <xdr:sp macro="" textlink="">
          <xdr:nvSpPr>
            <xdr:cNvPr id="10861" name="Check Box 621" hidden="1">
              <a:extLst>
                <a:ext uri="{63B3BB69-23CF-44E3-9099-C40C66FF867C}">
                  <a14:compatExt spid="_x0000_s10861"/>
                </a:ext>
                <a:ext uri="{FF2B5EF4-FFF2-40B4-BE49-F238E27FC236}">
                  <a16:creationId xmlns:a16="http://schemas.microsoft.com/office/drawing/2014/main" id="{00000000-0008-0000-0200-00006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63</xdr:row>
          <xdr:rowOff>161925</xdr:rowOff>
        </xdr:from>
        <xdr:to>
          <xdr:col>3</xdr:col>
          <xdr:colOff>457200</xdr:colOff>
          <xdr:row>65</xdr:row>
          <xdr:rowOff>19050</xdr:rowOff>
        </xdr:to>
        <xdr:sp macro="" textlink="">
          <xdr:nvSpPr>
            <xdr:cNvPr id="10862" name="Check Box 622" hidden="1">
              <a:extLst>
                <a:ext uri="{63B3BB69-23CF-44E3-9099-C40C66FF867C}">
                  <a14:compatExt spid="_x0000_s10862"/>
                </a:ext>
                <a:ext uri="{FF2B5EF4-FFF2-40B4-BE49-F238E27FC236}">
                  <a16:creationId xmlns:a16="http://schemas.microsoft.com/office/drawing/2014/main" id="{00000000-0008-0000-0200-00006E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62</xdr:row>
          <xdr:rowOff>171450</xdr:rowOff>
        </xdr:from>
        <xdr:to>
          <xdr:col>3</xdr:col>
          <xdr:colOff>457200</xdr:colOff>
          <xdr:row>64</xdr:row>
          <xdr:rowOff>0</xdr:rowOff>
        </xdr:to>
        <xdr:sp macro="" textlink="">
          <xdr:nvSpPr>
            <xdr:cNvPr id="10863" name="Check Box 623" hidden="1">
              <a:extLst>
                <a:ext uri="{63B3BB69-23CF-44E3-9099-C40C66FF867C}">
                  <a14:compatExt spid="_x0000_s10863"/>
                </a:ext>
                <a:ext uri="{FF2B5EF4-FFF2-40B4-BE49-F238E27FC236}">
                  <a16:creationId xmlns:a16="http://schemas.microsoft.com/office/drawing/2014/main" id="{00000000-0008-0000-0200-00006F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65</xdr:row>
          <xdr:rowOff>152400</xdr:rowOff>
        </xdr:from>
        <xdr:to>
          <xdr:col>9</xdr:col>
          <xdr:colOff>466725</xdr:colOff>
          <xdr:row>67</xdr:row>
          <xdr:rowOff>28575</xdr:rowOff>
        </xdr:to>
        <xdr:sp macro="" textlink="">
          <xdr:nvSpPr>
            <xdr:cNvPr id="10864" name="Check Box 624" hidden="1">
              <a:extLst>
                <a:ext uri="{63B3BB69-23CF-44E3-9099-C40C66FF867C}">
                  <a14:compatExt spid="_x0000_s10864"/>
                </a:ext>
                <a:ext uri="{FF2B5EF4-FFF2-40B4-BE49-F238E27FC236}">
                  <a16:creationId xmlns:a16="http://schemas.microsoft.com/office/drawing/2014/main" id="{00000000-0008-0000-0200-00007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64</xdr:row>
          <xdr:rowOff>180975</xdr:rowOff>
        </xdr:from>
        <xdr:to>
          <xdr:col>9</xdr:col>
          <xdr:colOff>466725</xdr:colOff>
          <xdr:row>66</xdr:row>
          <xdr:rowOff>19050</xdr:rowOff>
        </xdr:to>
        <xdr:sp macro="" textlink="">
          <xdr:nvSpPr>
            <xdr:cNvPr id="10865" name="Check Box 625" hidden="1">
              <a:extLst>
                <a:ext uri="{63B3BB69-23CF-44E3-9099-C40C66FF867C}">
                  <a14:compatExt spid="_x0000_s10865"/>
                </a:ext>
                <a:ext uri="{FF2B5EF4-FFF2-40B4-BE49-F238E27FC236}">
                  <a16:creationId xmlns:a16="http://schemas.microsoft.com/office/drawing/2014/main" id="{00000000-0008-0000-0200-00007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66</xdr:row>
          <xdr:rowOff>171450</xdr:rowOff>
        </xdr:from>
        <xdr:to>
          <xdr:col>9</xdr:col>
          <xdr:colOff>466725</xdr:colOff>
          <xdr:row>68</xdr:row>
          <xdr:rowOff>28575</xdr:rowOff>
        </xdr:to>
        <xdr:sp macro="" textlink="">
          <xdr:nvSpPr>
            <xdr:cNvPr id="10866" name="Check Box 626" hidden="1">
              <a:extLst>
                <a:ext uri="{63B3BB69-23CF-44E3-9099-C40C66FF867C}">
                  <a14:compatExt spid="_x0000_s10866"/>
                </a:ext>
                <a:ext uri="{FF2B5EF4-FFF2-40B4-BE49-F238E27FC236}">
                  <a16:creationId xmlns:a16="http://schemas.microsoft.com/office/drawing/2014/main" id="{00000000-0008-0000-0200-00007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137</xdr:row>
          <xdr:rowOff>133350</xdr:rowOff>
        </xdr:from>
        <xdr:to>
          <xdr:col>13</xdr:col>
          <xdr:colOff>781050</xdr:colOff>
          <xdr:row>139</xdr:row>
          <xdr:rowOff>57150</xdr:rowOff>
        </xdr:to>
        <xdr:sp macro="" textlink="">
          <xdr:nvSpPr>
            <xdr:cNvPr id="10867" name="Check Box 627" hidden="1">
              <a:extLst>
                <a:ext uri="{63B3BB69-23CF-44E3-9099-C40C66FF867C}">
                  <a14:compatExt spid="_x0000_s10867"/>
                </a:ext>
                <a:ext uri="{FF2B5EF4-FFF2-40B4-BE49-F238E27FC236}">
                  <a16:creationId xmlns:a16="http://schemas.microsoft.com/office/drawing/2014/main" id="{00000000-0008-0000-0200-00007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1</xdr:row>
          <xdr:rowOff>123825</xdr:rowOff>
        </xdr:from>
        <xdr:to>
          <xdr:col>33</xdr:col>
          <xdr:colOff>466725</xdr:colOff>
          <xdr:row>3</xdr:row>
          <xdr:rowOff>19050</xdr:rowOff>
        </xdr:to>
        <xdr:sp macro="" textlink="">
          <xdr:nvSpPr>
            <xdr:cNvPr id="10868" name="Check Box 628" hidden="1">
              <a:extLst>
                <a:ext uri="{63B3BB69-23CF-44E3-9099-C40C66FF867C}">
                  <a14:compatExt spid="_x0000_s10868"/>
                </a:ext>
                <a:ext uri="{FF2B5EF4-FFF2-40B4-BE49-F238E27FC236}">
                  <a16:creationId xmlns:a16="http://schemas.microsoft.com/office/drawing/2014/main" id="{00000000-0008-0000-0200-00007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0</xdr:row>
          <xdr:rowOff>123825</xdr:rowOff>
        </xdr:from>
        <xdr:to>
          <xdr:col>33</xdr:col>
          <xdr:colOff>466725</xdr:colOff>
          <xdr:row>2</xdr:row>
          <xdr:rowOff>19050</xdr:rowOff>
        </xdr:to>
        <xdr:sp macro="" textlink="">
          <xdr:nvSpPr>
            <xdr:cNvPr id="10869" name="Check Box 629" hidden="1">
              <a:extLst>
                <a:ext uri="{63B3BB69-23CF-44E3-9099-C40C66FF867C}">
                  <a14:compatExt spid="_x0000_s10869"/>
                </a:ext>
                <a:ext uri="{FF2B5EF4-FFF2-40B4-BE49-F238E27FC236}">
                  <a16:creationId xmlns:a16="http://schemas.microsoft.com/office/drawing/2014/main" id="{00000000-0008-0000-0200-00007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4</xdr:row>
          <xdr:rowOff>123825</xdr:rowOff>
        </xdr:from>
        <xdr:to>
          <xdr:col>33</xdr:col>
          <xdr:colOff>466725</xdr:colOff>
          <xdr:row>6</xdr:row>
          <xdr:rowOff>19050</xdr:rowOff>
        </xdr:to>
        <xdr:sp macro="" textlink="">
          <xdr:nvSpPr>
            <xdr:cNvPr id="10872" name="Check Box 632" hidden="1">
              <a:extLst>
                <a:ext uri="{63B3BB69-23CF-44E3-9099-C40C66FF867C}">
                  <a14:compatExt spid="_x0000_s10872"/>
                </a:ext>
                <a:ext uri="{FF2B5EF4-FFF2-40B4-BE49-F238E27FC236}">
                  <a16:creationId xmlns:a16="http://schemas.microsoft.com/office/drawing/2014/main" id="{00000000-0008-0000-0200-000078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3</xdr:row>
          <xdr:rowOff>123825</xdr:rowOff>
        </xdr:from>
        <xdr:to>
          <xdr:col>33</xdr:col>
          <xdr:colOff>466725</xdr:colOff>
          <xdr:row>5</xdr:row>
          <xdr:rowOff>19050</xdr:rowOff>
        </xdr:to>
        <xdr:sp macro="" textlink="">
          <xdr:nvSpPr>
            <xdr:cNvPr id="10873" name="Check Box 633" hidden="1">
              <a:extLst>
                <a:ext uri="{63B3BB69-23CF-44E3-9099-C40C66FF867C}">
                  <a14:compatExt spid="_x0000_s10873"/>
                </a:ext>
                <a:ext uri="{FF2B5EF4-FFF2-40B4-BE49-F238E27FC236}">
                  <a16:creationId xmlns:a16="http://schemas.microsoft.com/office/drawing/2014/main" id="{00000000-0008-0000-0200-000079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6</xdr:row>
          <xdr:rowOff>123825</xdr:rowOff>
        </xdr:from>
        <xdr:to>
          <xdr:col>33</xdr:col>
          <xdr:colOff>466725</xdr:colOff>
          <xdr:row>8</xdr:row>
          <xdr:rowOff>9525</xdr:rowOff>
        </xdr:to>
        <xdr:sp macro="" textlink="">
          <xdr:nvSpPr>
            <xdr:cNvPr id="10874" name="Check Box 634" hidden="1">
              <a:extLst>
                <a:ext uri="{63B3BB69-23CF-44E3-9099-C40C66FF867C}">
                  <a14:compatExt spid="_x0000_s10874"/>
                </a:ext>
                <a:ext uri="{FF2B5EF4-FFF2-40B4-BE49-F238E27FC236}">
                  <a16:creationId xmlns:a16="http://schemas.microsoft.com/office/drawing/2014/main" id="{00000000-0008-0000-0200-00007A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5</xdr:row>
          <xdr:rowOff>123825</xdr:rowOff>
        </xdr:from>
        <xdr:to>
          <xdr:col>33</xdr:col>
          <xdr:colOff>466725</xdr:colOff>
          <xdr:row>7</xdr:row>
          <xdr:rowOff>9525</xdr:rowOff>
        </xdr:to>
        <xdr:sp macro="" textlink="">
          <xdr:nvSpPr>
            <xdr:cNvPr id="10875" name="Check Box 635" hidden="1">
              <a:extLst>
                <a:ext uri="{63B3BB69-23CF-44E3-9099-C40C66FF867C}">
                  <a14:compatExt spid="_x0000_s10875"/>
                </a:ext>
                <a:ext uri="{FF2B5EF4-FFF2-40B4-BE49-F238E27FC236}">
                  <a16:creationId xmlns:a16="http://schemas.microsoft.com/office/drawing/2014/main" id="{00000000-0008-0000-0200-00007B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8</xdr:row>
          <xdr:rowOff>123825</xdr:rowOff>
        </xdr:from>
        <xdr:to>
          <xdr:col>33</xdr:col>
          <xdr:colOff>466725</xdr:colOff>
          <xdr:row>10</xdr:row>
          <xdr:rowOff>9525</xdr:rowOff>
        </xdr:to>
        <xdr:sp macro="" textlink="">
          <xdr:nvSpPr>
            <xdr:cNvPr id="10876" name="Check Box 636" hidden="1">
              <a:extLst>
                <a:ext uri="{63B3BB69-23CF-44E3-9099-C40C66FF867C}">
                  <a14:compatExt spid="_x0000_s10876"/>
                </a:ext>
                <a:ext uri="{FF2B5EF4-FFF2-40B4-BE49-F238E27FC236}">
                  <a16:creationId xmlns:a16="http://schemas.microsoft.com/office/drawing/2014/main" id="{00000000-0008-0000-0200-00007C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7</xdr:row>
          <xdr:rowOff>123825</xdr:rowOff>
        </xdr:from>
        <xdr:to>
          <xdr:col>33</xdr:col>
          <xdr:colOff>466725</xdr:colOff>
          <xdr:row>9</xdr:row>
          <xdr:rowOff>9525</xdr:rowOff>
        </xdr:to>
        <xdr:sp macro="" textlink="">
          <xdr:nvSpPr>
            <xdr:cNvPr id="10877" name="Check Box 637" hidden="1">
              <a:extLst>
                <a:ext uri="{63B3BB69-23CF-44E3-9099-C40C66FF867C}">
                  <a14:compatExt spid="_x0000_s10877"/>
                </a:ext>
                <a:ext uri="{FF2B5EF4-FFF2-40B4-BE49-F238E27FC236}">
                  <a16:creationId xmlns:a16="http://schemas.microsoft.com/office/drawing/2014/main" id="{00000000-0008-0000-0200-00007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9</xdr:row>
          <xdr:rowOff>123825</xdr:rowOff>
        </xdr:from>
        <xdr:to>
          <xdr:col>33</xdr:col>
          <xdr:colOff>466725</xdr:colOff>
          <xdr:row>11</xdr:row>
          <xdr:rowOff>9525</xdr:rowOff>
        </xdr:to>
        <xdr:sp macro="" textlink="">
          <xdr:nvSpPr>
            <xdr:cNvPr id="10879" name="Check Box 639" hidden="1">
              <a:extLst>
                <a:ext uri="{63B3BB69-23CF-44E3-9099-C40C66FF867C}">
                  <a14:compatExt spid="_x0000_s10879"/>
                </a:ext>
                <a:ext uri="{FF2B5EF4-FFF2-40B4-BE49-F238E27FC236}">
                  <a16:creationId xmlns:a16="http://schemas.microsoft.com/office/drawing/2014/main" id="{00000000-0008-0000-0200-00007F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89</xdr:row>
          <xdr:rowOff>133350</xdr:rowOff>
        </xdr:from>
        <xdr:to>
          <xdr:col>14</xdr:col>
          <xdr:colOff>781050</xdr:colOff>
          <xdr:row>91</xdr:row>
          <xdr:rowOff>47625</xdr:rowOff>
        </xdr:to>
        <xdr:sp macro="" textlink="">
          <xdr:nvSpPr>
            <xdr:cNvPr id="10880" name="Check Box 640" hidden="1">
              <a:extLst>
                <a:ext uri="{63B3BB69-23CF-44E3-9099-C40C66FF867C}">
                  <a14:compatExt spid="_x0000_s10880"/>
                </a:ext>
                <a:ext uri="{FF2B5EF4-FFF2-40B4-BE49-F238E27FC236}">
                  <a16:creationId xmlns:a16="http://schemas.microsoft.com/office/drawing/2014/main" id="{00000000-0008-0000-0200-00008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90</xdr:row>
          <xdr:rowOff>133350</xdr:rowOff>
        </xdr:from>
        <xdr:to>
          <xdr:col>14</xdr:col>
          <xdr:colOff>781050</xdr:colOff>
          <xdr:row>92</xdr:row>
          <xdr:rowOff>38100</xdr:rowOff>
        </xdr:to>
        <xdr:sp macro="" textlink="">
          <xdr:nvSpPr>
            <xdr:cNvPr id="10881" name="Check Box 641" hidden="1">
              <a:extLst>
                <a:ext uri="{63B3BB69-23CF-44E3-9099-C40C66FF867C}">
                  <a14:compatExt spid="_x0000_s10881"/>
                </a:ext>
                <a:ext uri="{FF2B5EF4-FFF2-40B4-BE49-F238E27FC236}">
                  <a16:creationId xmlns:a16="http://schemas.microsoft.com/office/drawing/2014/main" id="{00000000-0008-0000-0200-00008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91</xdr:row>
          <xdr:rowOff>133350</xdr:rowOff>
        </xdr:from>
        <xdr:to>
          <xdr:col>14</xdr:col>
          <xdr:colOff>781050</xdr:colOff>
          <xdr:row>93</xdr:row>
          <xdr:rowOff>38100</xdr:rowOff>
        </xdr:to>
        <xdr:sp macro="" textlink="">
          <xdr:nvSpPr>
            <xdr:cNvPr id="10882" name="Check Box 642" hidden="1">
              <a:extLst>
                <a:ext uri="{63B3BB69-23CF-44E3-9099-C40C66FF867C}">
                  <a14:compatExt spid="_x0000_s10882"/>
                </a:ext>
                <a:ext uri="{FF2B5EF4-FFF2-40B4-BE49-F238E27FC236}">
                  <a16:creationId xmlns:a16="http://schemas.microsoft.com/office/drawing/2014/main" id="{00000000-0008-0000-0200-00008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92</xdr:row>
          <xdr:rowOff>133350</xdr:rowOff>
        </xdr:from>
        <xdr:to>
          <xdr:col>14</xdr:col>
          <xdr:colOff>781050</xdr:colOff>
          <xdr:row>94</xdr:row>
          <xdr:rowOff>47625</xdr:rowOff>
        </xdr:to>
        <xdr:sp macro="" textlink="">
          <xdr:nvSpPr>
            <xdr:cNvPr id="10883" name="Check Box 643" hidden="1">
              <a:extLst>
                <a:ext uri="{63B3BB69-23CF-44E3-9099-C40C66FF867C}">
                  <a14:compatExt spid="_x0000_s10883"/>
                </a:ext>
                <a:ext uri="{FF2B5EF4-FFF2-40B4-BE49-F238E27FC236}">
                  <a16:creationId xmlns:a16="http://schemas.microsoft.com/office/drawing/2014/main" id="{00000000-0008-0000-0200-00008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93</xdr:row>
          <xdr:rowOff>133350</xdr:rowOff>
        </xdr:from>
        <xdr:to>
          <xdr:col>14</xdr:col>
          <xdr:colOff>781050</xdr:colOff>
          <xdr:row>95</xdr:row>
          <xdr:rowOff>47625</xdr:rowOff>
        </xdr:to>
        <xdr:sp macro="" textlink="">
          <xdr:nvSpPr>
            <xdr:cNvPr id="10884" name="Check Box 644" hidden="1">
              <a:extLst>
                <a:ext uri="{63B3BB69-23CF-44E3-9099-C40C66FF867C}">
                  <a14:compatExt spid="_x0000_s10884"/>
                </a:ext>
                <a:ext uri="{FF2B5EF4-FFF2-40B4-BE49-F238E27FC236}">
                  <a16:creationId xmlns:a16="http://schemas.microsoft.com/office/drawing/2014/main" id="{00000000-0008-0000-0200-00008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135</xdr:row>
          <xdr:rowOff>133350</xdr:rowOff>
        </xdr:from>
        <xdr:to>
          <xdr:col>13</xdr:col>
          <xdr:colOff>781050</xdr:colOff>
          <xdr:row>137</xdr:row>
          <xdr:rowOff>57150</xdr:rowOff>
        </xdr:to>
        <xdr:sp macro="" textlink="">
          <xdr:nvSpPr>
            <xdr:cNvPr id="10885" name="Check Box 645" hidden="1">
              <a:extLst>
                <a:ext uri="{63B3BB69-23CF-44E3-9099-C40C66FF867C}">
                  <a14:compatExt spid="_x0000_s10885"/>
                </a:ext>
                <a:ext uri="{FF2B5EF4-FFF2-40B4-BE49-F238E27FC236}">
                  <a16:creationId xmlns:a16="http://schemas.microsoft.com/office/drawing/2014/main" id="{00000000-0008-0000-0200-00008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136</xdr:row>
          <xdr:rowOff>133350</xdr:rowOff>
        </xdr:from>
        <xdr:to>
          <xdr:col>13</xdr:col>
          <xdr:colOff>781050</xdr:colOff>
          <xdr:row>138</xdr:row>
          <xdr:rowOff>38100</xdr:rowOff>
        </xdr:to>
        <xdr:sp macro="" textlink="">
          <xdr:nvSpPr>
            <xdr:cNvPr id="10886" name="Check Box 646" hidden="1">
              <a:extLst>
                <a:ext uri="{63B3BB69-23CF-44E3-9099-C40C66FF867C}">
                  <a14:compatExt spid="_x0000_s10886"/>
                </a:ext>
                <a:ext uri="{FF2B5EF4-FFF2-40B4-BE49-F238E27FC236}">
                  <a16:creationId xmlns:a16="http://schemas.microsoft.com/office/drawing/2014/main" id="{00000000-0008-0000-0200-00008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139</xdr:row>
          <xdr:rowOff>133350</xdr:rowOff>
        </xdr:from>
        <xdr:to>
          <xdr:col>13</xdr:col>
          <xdr:colOff>781050</xdr:colOff>
          <xdr:row>141</xdr:row>
          <xdr:rowOff>28575</xdr:rowOff>
        </xdr:to>
        <xdr:sp macro="" textlink="">
          <xdr:nvSpPr>
            <xdr:cNvPr id="10887" name="Check Box 647" hidden="1">
              <a:extLst>
                <a:ext uri="{63B3BB69-23CF-44E3-9099-C40C66FF867C}">
                  <a14:compatExt spid="_x0000_s10887"/>
                </a:ext>
                <a:ext uri="{FF2B5EF4-FFF2-40B4-BE49-F238E27FC236}">
                  <a16:creationId xmlns:a16="http://schemas.microsoft.com/office/drawing/2014/main" id="{00000000-0008-0000-0200-00008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140</xdr:row>
          <xdr:rowOff>133350</xdr:rowOff>
        </xdr:from>
        <xdr:to>
          <xdr:col>13</xdr:col>
          <xdr:colOff>781050</xdr:colOff>
          <xdr:row>142</xdr:row>
          <xdr:rowOff>19050</xdr:rowOff>
        </xdr:to>
        <xdr:sp macro="" textlink="">
          <xdr:nvSpPr>
            <xdr:cNvPr id="10888" name="Check Box 648" hidden="1">
              <a:extLst>
                <a:ext uri="{63B3BB69-23CF-44E3-9099-C40C66FF867C}">
                  <a14:compatExt spid="_x0000_s10888"/>
                </a:ext>
                <a:ext uri="{FF2B5EF4-FFF2-40B4-BE49-F238E27FC236}">
                  <a16:creationId xmlns:a16="http://schemas.microsoft.com/office/drawing/2014/main" id="{00000000-0008-0000-0200-000088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141</xdr:row>
          <xdr:rowOff>133350</xdr:rowOff>
        </xdr:from>
        <xdr:to>
          <xdr:col>13</xdr:col>
          <xdr:colOff>781050</xdr:colOff>
          <xdr:row>143</xdr:row>
          <xdr:rowOff>19050</xdr:rowOff>
        </xdr:to>
        <xdr:sp macro="" textlink="">
          <xdr:nvSpPr>
            <xdr:cNvPr id="10889" name="Check Box 649" hidden="1">
              <a:extLst>
                <a:ext uri="{63B3BB69-23CF-44E3-9099-C40C66FF867C}">
                  <a14:compatExt spid="_x0000_s10889"/>
                </a:ext>
                <a:ext uri="{FF2B5EF4-FFF2-40B4-BE49-F238E27FC236}">
                  <a16:creationId xmlns:a16="http://schemas.microsoft.com/office/drawing/2014/main" id="{00000000-0008-0000-0200-000089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142</xdr:row>
          <xdr:rowOff>133350</xdr:rowOff>
        </xdr:from>
        <xdr:to>
          <xdr:col>13</xdr:col>
          <xdr:colOff>781050</xdr:colOff>
          <xdr:row>144</xdr:row>
          <xdr:rowOff>19050</xdr:rowOff>
        </xdr:to>
        <xdr:sp macro="" textlink="">
          <xdr:nvSpPr>
            <xdr:cNvPr id="10890" name="Check Box 650" hidden="1">
              <a:extLst>
                <a:ext uri="{63B3BB69-23CF-44E3-9099-C40C66FF867C}">
                  <a14:compatExt spid="_x0000_s10890"/>
                </a:ext>
                <a:ext uri="{FF2B5EF4-FFF2-40B4-BE49-F238E27FC236}">
                  <a16:creationId xmlns:a16="http://schemas.microsoft.com/office/drawing/2014/main" id="{00000000-0008-0000-0200-00008A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143</xdr:row>
          <xdr:rowOff>133350</xdr:rowOff>
        </xdr:from>
        <xdr:to>
          <xdr:col>13</xdr:col>
          <xdr:colOff>781050</xdr:colOff>
          <xdr:row>145</xdr:row>
          <xdr:rowOff>28575</xdr:rowOff>
        </xdr:to>
        <xdr:sp macro="" textlink="">
          <xdr:nvSpPr>
            <xdr:cNvPr id="10891" name="Check Box 651" hidden="1">
              <a:extLst>
                <a:ext uri="{63B3BB69-23CF-44E3-9099-C40C66FF867C}">
                  <a14:compatExt spid="_x0000_s10891"/>
                </a:ext>
                <a:ext uri="{FF2B5EF4-FFF2-40B4-BE49-F238E27FC236}">
                  <a16:creationId xmlns:a16="http://schemas.microsoft.com/office/drawing/2014/main" id="{00000000-0008-0000-0200-00008B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144</xdr:row>
          <xdr:rowOff>133350</xdr:rowOff>
        </xdr:from>
        <xdr:to>
          <xdr:col>13</xdr:col>
          <xdr:colOff>781050</xdr:colOff>
          <xdr:row>146</xdr:row>
          <xdr:rowOff>28575</xdr:rowOff>
        </xdr:to>
        <xdr:sp macro="" textlink="">
          <xdr:nvSpPr>
            <xdr:cNvPr id="10892" name="Check Box 652" hidden="1">
              <a:extLst>
                <a:ext uri="{63B3BB69-23CF-44E3-9099-C40C66FF867C}">
                  <a14:compatExt spid="_x0000_s10892"/>
                </a:ext>
                <a:ext uri="{FF2B5EF4-FFF2-40B4-BE49-F238E27FC236}">
                  <a16:creationId xmlns:a16="http://schemas.microsoft.com/office/drawing/2014/main" id="{00000000-0008-0000-0200-00008C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12</xdr:row>
          <xdr:rowOff>123825</xdr:rowOff>
        </xdr:from>
        <xdr:to>
          <xdr:col>33</xdr:col>
          <xdr:colOff>466725</xdr:colOff>
          <xdr:row>14</xdr:row>
          <xdr:rowOff>9525</xdr:rowOff>
        </xdr:to>
        <xdr:sp macro="" textlink="">
          <xdr:nvSpPr>
            <xdr:cNvPr id="10894" name="Check Box 654" hidden="1">
              <a:extLst>
                <a:ext uri="{63B3BB69-23CF-44E3-9099-C40C66FF867C}">
                  <a14:compatExt spid="_x0000_s10894"/>
                </a:ext>
                <a:ext uri="{FF2B5EF4-FFF2-40B4-BE49-F238E27FC236}">
                  <a16:creationId xmlns:a16="http://schemas.microsoft.com/office/drawing/2014/main" id="{00000000-0008-0000-0200-00008E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11</xdr:row>
          <xdr:rowOff>123825</xdr:rowOff>
        </xdr:from>
        <xdr:to>
          <xdr:col>33</xdr:col>
          <xdr:colOff>466725</xdr:colOff>
          <xdr:row>13</xdr:row>
          <xdr:rowOff>9525</xdr:rowOff>
        </xdr:to>
        <xdr:sp macro="" textlink="">
          <xdr:nvSpPr>
            <xdr:cNvPr id="10895" name="Check Box 655" hidden="1">
              <a:extLst>
                <a:ext uri="{63B3BB69-23CF-44E3-9099-C40C66FF867C}">
                  <a14:compatExt spid="_x0000_s10895"/>
                </a:ext>
                <a:ext uri="{FF2B5EF4-FFF2-40B4-BE49-F238E27FC236}">
                  <a16:creationId xmlns:a16="http://schemas.microsoft.com/office/drawing/2014/main" id="{00000000-0008-0000-0200-00008F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xdr:row>
          <xdr:rowOff>123825</xdr:rowOff>
        </xdr:from>
        <xdr:to>
          <xdr:col>27</xdr:col>
          <xdr:colOff>466725</xdr:colOff>
          <xdr:row>8</xdr:row>
          <xdr:rowOff>19050</xdr:rowOff>
        </xdr:to>
        <xdr:sp macro="" textlink="">
          <xdr:nvSpPr>
            <xdr:cNvPr id="10896" name="Check Box 656" hidden="1">
              <a:extLst>
                <a:ext uri="{63B3BB69-23CF-44E3-9099-C40C66FF867C}">
                  <a14:compatExt spid="_x0000_s10896"/>
                </a:ext>
                <a:ext uri="{FF2B5EF4-FFF2-40B4-BE49-F238E27FC236}">
                  <a16:creationId xmlns:a16="http://schemas.microsoft.com/office/drawing/2014/main" id="{00000000-0008-0000-0200-00009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5</xdr:row>
          <xdr:rowOff>133350</xdr:rowOff>
        </xdr:from>
        <xdr:to>
          <xdr:col>27</xdr:col>
          <xdr:colOff>466725</xdr:colOff>
          <xdr:row>7</xdr:row>
          <xdr:rowOff>28575</xdr:rowOff>
        </xdr:to>
        <xdr:sp macro="" textlink="">
          <xdr:nvSpPr>
            <xdr:cNvPr id="10897" name="Check Box 657" hidden="1">
              <a:extLst>
                <a:ext uri="{63B3BB69-23CF-44E3-9099-C40C66FF867C}">
                  <a14:compatExt spid="_x0000_s10897"/>
                </a:ext>
                <a:ext uri="{FF2B5EF4-FFF2-40B4-BE49-F238E27FC236}">
                  <a16:creationId xmlns:a16="http://schemas.microsoft.com/office/drawing/2014/main" id="{00000000-0008-0000-0200-00009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7</xdr:row>
          <xdr:rowOff>142875</xdr:rowOff>
        </xdr:from>
        <xdr:to>
          <xdr:col>9</xdr:col>
          <xdr:colOff>485775</xdr:colOff>
          <xdr:row>9</xdr:row>
          <xdr:rowOff>19050</xdr:rowOff>
        </xdr:to>
        <xdr:sp macro="" textlink="">
          <xdr:nvSpPr>
            <xdr:cNvPr id="10900" name="Check Box 660" hidden="1">
              <a:extLst>
                <a:ext uri="{63B3BB69-23CF-44E3-9099-C40C66FF867C}">
                  <a14:compatExt spid="_x0000_s10900"/>
                </a:ext>
                <a:ext uri="{FF2B5EF4-FFF2-40B4-BE49-F238E27FC236}">
                  <a16:creationId xmlns:a16="http://schemas.microsoft.com/office/drawing/2014/main" id="{00000000-0008-0000-0200-00009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88</xdr:row>
          <xdr:rowOff>161925</xdr:rowOff>
        </xdr:from>
        <xdr:to>
          <xdr:col>9</xdr:col>
          <xdr:colOff>447675</xdr:colOff>
          <xdr:row>90</xdr:row>
          <xdr:rowOff>0</xdr:rowOff>
        </xdr:to>
        <xdr:sp macro="" textlink="">
          <xdr:nvSpPr>
            <xdr:cNvPr id="10901" name="Check Box 661" hidden="1">
              <a:extLst>
                <a:ext uri="{63B3BB69-23CF-44E3-9099-C40C66FF867C}">
                  <a14:compatExt spid="_x0000_s10901"/>
                </a:ext>
                <a:ext uri="{FF2B5EF4-FFF2-40B4-BE49-F238E27FC236}">
                  <a16:creationId xmlns:a16="http://schemas.microsoft.com/office/drawing/2014/main" id="{00000000-0008-0000-0200-00009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87</xdr:row>
          <xdr:rowOff>180975</xdr:rowOff>
        </xdr:from>
        <xdr:to>
          <xdr:col>9</xdr:col>
          <xdr:colOff>447675</xdr:colOff>
          <xdr:row>89</xdr:row>
          <xdr:rowOff>38100</xdr:rowOff>
        </xdr:to>
        <xdr:sp macro="" textlink="">
          <xdr:nvSpPr>
            <xdr:cNvPr id="10902" name="Check Box 662" hidden="1">
              <a:extLst>
                <a:ext uri="{63B3BB69-23CF-44E3-9099-C40C66FF867C}">
                  <a14:compatExt spid="_x0000_s10902"/>
                </a:ext>
                <a:ext uri="{FF2B5EF4-FFF2-40B4-BE49-F238E27FC236}">
                  <a16:creationId xmlns:a16="http://schemas.microsoft.com/office/drawing/2014/main" id="{00000000-0008-0000-0200-00009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3</xdr:row>
          <xdr:rowOff>142875</xdr:rowOff>
        </xdr:from>
        <xdr:to>
          <xdr:col>15</xdr:col>
          <xdr:colOff>466725</xdr:colOff>
          <xdr:row>5</xdr:row>
          <xdr:rowOff>38100</xdr:rowOff>
        </xdr:to>
        <xdr:sp macro="" textlink="">
          <xdr:nvSpPr>
            <xdr:cNvPr id="10908" name="Check Box 668" hidden="1">
              <a:extLst>
                <a:ext uri="{63B3BB69-23CF-44E3-9099-C40C66FF867C}">
                  <a14:compatExt spid="_x0000_s10908"/>
                </a:ext>
                <a:ext uri="{FF2B5EF4-FFF2-40B4-BE49-F238E27FC236}">
                  <a16:creationId xmlns:a16="http://schemas.microsoft.com/office/drawing/2014/main" id="{00000000-0008-0000-0200-00009C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4</xdr:row>
          <xdr:rowOff>123825</xdr:rowOff>
        </xdr:from>
        <xdr:to>
          <xdr:col>15</xdr:col>
          <xdr:colOff>466725</xdr:colOff>
          <xdr:row>6</xdr:row>
          <xdr:rowOff>19050</xdr:rowOff>
        </xdr:to>
        <xdr:sp macro="" textlink="">
          <xdr:nvSpPr>
            <xdr:cNvPr id="10909" name="Check Box 669" hidden="1">
              <a:extLst>
                <a:ext uri="{63B3BB69-23CF-44E3-9099-C40C66FF867C}">
                  <a14:compatExt spid="_x0000_s10909"/>
                </a:ext>
                <a:ext uri="{FF2B5EF4-FFF2-40B4-BE49-F238E27FC236}">
                  <a16:creationId xmlns:a16="http://schemas.microsoft.com/office/drawing/2014/main" id="{00000000-0008-0000-0200-00009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5</xdr:row>
          <xdr:rowOff>123825</xdr:rowOff>
        </xdr:from>
        <xdr:to>
          <xdr:col>15</xdr:col>
          <xdr:colOff>466725</xdr:colOff>
          <xdr:row>7</xdr:row>
          <xdr:rowOff>19050</xdr:rowOff>
        </xdr:to>
        <xdr:sp macro="" textlink="">
          <xdr:nvSpPr>
            <xdr:cNvPr id="10910" name="Check Box 670" hidden="1">
              <a:extLst>
                <a:ext uri="{63B3BB69-23CF-44E3-9099-C40C66FF867C}">
                  <a14:compatExt spid="_x0000_s10910"/>
                </a:ext>
                <a:ext uri="{FF2B5EF4-FFF2-40B4-BE49-F238E27FC236}">
                  <a16:creationId xmlns:a16="http://schemas.microsoft.com/office/drawing/2014/main" id="{00000000-0008-0000-0200-00009E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xdr:row>
          <xdr:rowOff>123825</xdr:rowOff>
        </xdr:from>
        <xdr:to>
          <xdr:col>4</xdr:col>
          <xdr:colOff>466725</xdr:colOff>
          <xdr:row>3</xdr:row>
          <xdr:rowOff>0</xdr:rowOff>
        </xdr:to>
        <xdr:sp macro="" textlink="">
          <xdr:nvSpPr>
            <xdr:cNvPr id="10917" name="Check Box 677" hidden="1">
              <a:extLst>
                <a:ext uri="{63B3BB69-23CF-44E3-9099-C40C66FF867C}">
                  <a14:compatExt spid="_x0000_s10917"/>
                </a:ext>
                <a:ext uri="{FF2B5EF4-FFF2-40B4-BE49-F238E27FC236}">
                  <a16:creationId xmlns:a16="http://schemas.microsoft.com/office/drawing/2014/main" id="{00000000-0008-0000-0200-0000A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xdr:row>
          <xdr:rowOff>133350</xdr:rowOff>
        </xdr:from>
        <xdr:to>
          <xdr:col>4</xdr:col>
          <xdr:colOff>466725</xdr:colOff>
          <xdr:row>4</xdr:row>
          <xdr:rowOff>28575</xdr:rowOff>
        </xdr:to>
        <xdr:sp macro="" textlink="">
          <xdr:nvSpPr>
            <xdr:cNvPr id="10918" name="Check Box 678" hidden="1">
              <a:extLst>
                <a:ext uri="{63B3BB69-23CF-44E3-9099-C40C66FF867C}">
                  <a14:compatExt spid="_x0000_s10918"/>
                </a:ext>
                <a:ext uri="{FF2B5EF4-FFF2-40B4-BE49-F238E27FC236}">
                  <a16:creationId xmlns:a16="http://schemas.microsoft.com/office/drawing/2014/main" id="{00000000-0008-0000-0200-0000A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xdr:row>
          <xdr:rowOff>123825</xdr:rowOff>
        </xdr:from>
        <xdr:to>
          <xdr:col>4</xdr:col>
          <xdr:colOff>466725</xdr:colOff>
          <xdr:row>5</xdr:row>
          <xdr:rowOff>19050</xdr:rowOff>
        </xdr:to>
        <xdr:sp macro="" textlink="">
          <xdr:nvSpPr>
            <xdr:cNvPr id="10921" name="Check Box 681" hidden="1">
              <a:extLst>
                <a:ext uri="{63B3BB69-23CF-44E3-9099-C40C66FF867C}">
                  <a14:compatExt spid="_x0000_s10921"/>
                </a:ext>
                <a:ext uri="{FF2B5EF4-FFF2-40B4-BE49-F238E27FC236}">
                  <a16:creationId xmlns:a16="http://schemas.microsoft.com/office/drawing/2014/main" id="{00000000-0008-0000-0200-0000A9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xdr:row>
          <xdr:rowOff>123825</xdr:rowOff>
        </xdr:from>
        <xdr:to>
          <xdr:col>4</xdr:col>
          <xdr:colOff>466725</xdr:colOff>
          <xdr:row>6</xdr:row>
          <xdr:rowOff>19050</xdr:rowOff>
        </xdr:to>
        <xdr:sp macro="" textlink="">
          <xdr:nvSpPr>
            <xdr:cNvPr id="10922" name="Check Box 682" hidden="1">
              <a:extLst>
                <a:ext uri="{63B3BB69-23CF-44E3-9099-C40C66FF867C}">
                  <a14:compatExt spid="_x0000_s10922"/>
                </a:ext>
                <a:ext uri="{FF2B5EF4-FFF2-40B4-BE49-F238E27FC236}">
                  <a16:creationId xmlns:a16="http://schemas.microsoft.com/office/drawing/2014/main" id="{00000000-0008-0000-0200-0000AA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xdr:row>
          <xdr:rowOff>123825</xdr:rowOff>
        </xdr:from>
        <xdr:to>
          <xdr:col>4</xdr:col>
          <xdr:colOff>466725</xdr:colOff>
          <xdr:row>6</xdr:row>
          <xdr:rowOff>19050</xdr:rowOff>
        </xdr:to>
        <xdr:sp macro="" textlink="">
          <xdr:nvSpPr>
            <xdr:cNvPr id="10924" name="Check Box 684" hidden="1">
              <a:extLst>
                <a:ext uri="{63B3BB69-23CF-44E3-9099-C40C66FF867C}">
                  <a14:compatExt spid="_x0000_s10924"/>
                </a:ext>
                <a:ext uri="{FF2B5EF4-FFF2-40B4-BE49-F238E27FC236}">
                  <a16:creationId xmlns:a16="http://schemas.microsoft.com/office/drawing/2014/main" id="{00000000-0008-0000-0200-0000AC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6</xdr:row>
          <xdr:rowOff>123825</xdr:rowOff>
        </xdr:from>
        <xdr:to>
          <xdr:col>4</xdr:col>
          <xdr:colOff>466725</xdr:colOff>
          <xdr:row>8</xdr:row>
          <xdr:rowOff>0</xdr:rowOff>
        </xdr:to>
        <xdr:sp macro="" textlink="">
          <xdr:nvSpPr>
            <xdr:cNvPr id="10925" name="Check Box 685" hidden="1">
              <a:extLst>
                <a:ext uri="{63B3BB69-23CF-44E3-9099-C40C66FF867C}">
                  <a14:compatExt spid="_x0000_s10925"/>
                </a:ext>
                <a:ext uri="{FF2B5EF4-FFF2-40B4-BE49-F238E27FC236}">
                  <a16:creationId xmlns:a16="http://schemas.microsoft.com/office/drawing/2014/main" id="{00000000-0008-0000-0200-0000A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7</xdr:row>
          <xdr:rowOff>123825</xdr:rowOff>
        </xdr:from>
        <xdr:to>
          <xdr:col>4</xdr:col>
          <xdr:colOff>466725</xdr:colOff>
          <xdr:row>9</xdr:row>
          <xdr:rowOff>19050</xdr:rowOff>
        </xdr:to>
        <xdr:sp macro="" textlink="">
          <xdr:nvSpPr>
            <xdr:cNvPr id="10926" name="Check Box 686" hidden="1">
              <a:extLst>
                <a:ext uri="{63B3BB69-23CF-44E3-9099-C40C66FF867C}">
                  <a14:compatExt spid="_x0000_s10926"/>
                </a:ext>
                <a:ext uri="{FF2B5EF4-FFF2-40B4-BE49-F238E27FC236}">
                  <a16:creationId xmlns:a16="http://schemas.microsoft.com/office/drawing/2014/main" id="{00000000-0008-0000-0200-0000AE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9</xdr:row>
          <xdr:rowOff>123825</xdr:rowOff>
        </xdr:from>
        <xdr:to>
          <xdr:col>4</xdr:col>
          <xdr:colOff>466725</xdr:colOff>
          <xdr:row>11</xdr:row>
          <xdr:rowOff>9525</xdr:rowOff>
        </xdr:to>
        <xdr:sp macro="" textlink="">
          <xdr:nvSpPr>
            <xdr:cNvPr id="10927" name="Check Box 687" hidden="1">
              <a:extLst>
                <a:ext uri="{63B3BB69-23CF-44E3-9099-C40C66FF867C}">
                  <a14:compatExt spid="_x0000_s10927"/>
                </a:ext>
                <a:ext uri="{FF2B5EF4-FFF2-40B4-BE49-F238E27FC236}">
                  <a16:creationId xmlns:a16="http://schemas.microsoft.com/office/drawing/2014/main" id="{00000000-0008-0000-0200-0000AF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xdr:row>
          <xdr:rowOff>123825</xdr:rowOff>
        </xdr:from>
        <xdr:to>
          <xdr:col>4</xdr:col>
          <xdr:colOff>466725</xdr:colOff>
          <xdr:row>7</xdr:row>
          <xdr:rowOff>0</xdr:rowOff>
        </xdr:to>
        <xdr:sp macro="" textlink="">
          <xdr:nvSpPr>
            <xdr:cNvPr id="10930" name="Check Box 690" hidden="1">
              <a:extLst>
                <a:ext uri="{63B3BB69-23CF-44E3-9099-C40C66FF867C}">
                  <a14:compatExt spid="_x0000_s10930"/>
                </a:ext>
                <a:ext uri="{FF2B5EF4-FFF2-40B4-BE49-F238E27FC236}">
                  <a16:creationId xmlns:a16="http://schemas.microsoft.com/office/drawing/2014/main" id="{00000000-0008-0000-0200-0000B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6</xdr:row>
          <xdr:rowOff>123825</xdr:rowOff>
        </xdr:from>
        <xdr:to>
          <xdr:col>4</xdr:col>
          <xdr:colOff>466725</xdr:colOff>
          <xdr:row>8</xdr:row>
          <xdr:rowOff>19050</xdr:rowOff>
        </xdr:to>
        <xdr:sp macro="" textlink="">
          <xdr:nvSpPr>
            <xdr:cNvPr id="10931" name="Check Box 691" hidden="1">
              <a:extLst>
                <a:ext uri="{63B3BB69-23CF-44E3-9099-C40C66FF867C}">
                  <a14:compatExt spid="_x0000_s10931"/>
                </a:ext>
                <a:ext uri="{FF2B5EF4-FFF2-40B4-BE49-F238E27FC236}">
                  <a16:creationId xmlns:a16="http://schemas.microsoft.com/office/drawing/2014/main" id="{00000000-0008-0000-0200-0000B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8</xdr:row>
          <xdr:rowOff>123825</xdr:rowOff>
        </xdr:from>
        <xdr:to>
          <xdr:col>4</xdr:col>
          <xdr:colOff>466725</xdr:colOff>
          <xdr:row>10</xdr:row>
          <xdr:rowOff>19050</xdr:rowOff>
        </xdr:to>
        <xdr:sp macro="" textlink="">
          <xdr:nvSpPr>
            <xdr:cNvPr id="10932" name="Check Box 692" hidden="1">
              <a:extLst>
                <a:ext uri="{63B3BB69-23CF-44E3-9099-C40C66FF867C}">
                  <a14:compatExt spid="_x0000_s10932"/>
                </a:ext>
                <a:ext uri="{FF2B5EF4-FFF2-40B4-BE49-F238E27FC236}">
                  <a16:creationId xmlns:a16="http://schemas.microsoft.com/office/drawing/2014/main" id="{00000000-0008-0000-0200-0000B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7</xdr:row>
          <xdr:rowOff>123825</xdr:rowOff>
        </xdr:from>
        <xdr:to>
          <xdr:col>4</xdr:col>
          <xdr:colOff>466725</xdr:colOff>
          <xdr:row>9</xdr:row>
          <xdr:rowOff>19050</xdr:rowOff>
        </xdr:to>
        <xdr:sp macro="" textlink="">
          <xdr:nvSpPr>
            <xdr:cNvPr id="10934" name="Check Box 694" hidden="1">
              <a:extLst>
                <a:ext uri="{63B3BB69-23CF-44E3-9099-C40C66FF867C}">
                  <a14:compatExt spid="_x0000_s10934"/>
                </a:ext>
                <a:ext uri="{FF2B5EF4-FFF2-40B4-BE49-F238E27FC236}">
                  <a16:creationId xmlns:a16="http://schemas.microsoft.com/office/drawing/2014/main" id="{00000000-0008-0000-0200-0000B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8</xdr:row>
          <xdr:rowOff>123825</xdr:rowOff>
        </xdr:from>
        <xdr:to>
          <xdr:col>4</xdr:col>
          <xdr:colOff>466725</xdr:colOff>
          <xdr:row>10</xdr:row>
          <xdr:rowOff>19050</xdr:rowOff>
        </xdr:to>
        <xdr:sp macro="" textlink="">
          <xdr:nvSpPr>
            <xdr:cNvPr id="10935" name="Check Box 695" hidden="1">
              <a:extLst>
                <a:ext uri="{63B3BB69-23CF-44E3-9099-C40C66FF867C}">
                  <a14:compatExt spid="_x0000_s10935"/>
                </a:ext>
                <a:ext uri="{FF2B5EF4-FFF2-40B4-BE49-F238E27FC236}">
                  <a16:creationId xmlns:a16="http://schemas.microsoft.com/office/drawing/2014/main" id="{00000000-0008-0000-0200-0000B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8</xdr:row>
          <xdr:rowOff>123825</xdr:rowOff>
        </xdr:from>
        <xdr:to>
          <xdr:col>4</xdr:col>
          <xdr:colOff>466725</xdr:colOff>
          <xdr:row>10</xdr:row>
          <xdr:rowOff>19050</xdr:rowOff>
        </xdr:to>
        <xdr:sp macro="" textlink="">
          <xdr:nvSpPr>
            <xdr:cNvPr id="10937" name="Check Box 697" hidden="1">
              <a:extLst>
                <a:ext uri="{63B3BB69-23CF-44E3-9099-C40C66FF867C}">
                  <a14:compatExt spid="_x0000_s10937"/>
                </a:ext>
                <a:ext uri="{FF2B5EF4-FFF2-40B4-BE49-F238E27FC236}">
                  <a16:creationId xmlns:a16="http://schemas.microsoft.com/office/drawing/2014/main" id="{00000000-0008-0000-0200-0000B9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13</xdr:row>
          <xdr:rowOff>123825</xdr:rowOff>
        </xdr:from>
        <xdr:to>
          <xdr:col>4</xdr:col>
          <xdr:colOff>466725</xdr:colOff>
          <xdr:row>15</xdr:row>
          <xdr:rowOff>0</xdr:rowOff>
        </xdr:to>
        <xdr:sp macro="" textlink="">
          <xdr:nvSpPr>
            <xdr:cNvPr id="10938" name="Check Box 698" hidden="1">
              <a:extLst>
                <a:ext uri="{63B3BB69-23CF-44E3-9099-C40C66FF867C}">
                  <a14:compatExt spid="_x0000_s10938"/>
                </a:ext>
                <a:ext uri="{FF2B5EF4-FFF2-40B4-BE49-F238E27FC236}">
                  <a16:creationId xmlns:a16="http://schemas.microsoft.com/office/drawing/2014/main" id="{00000000-0008-0000-0200-0000BA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14</xdr:row>
          <xdr:rowOff>123825</xdr:rowOff>
        </xdr:from>
        <xdr:to>
          <xdr:col>4</xdr:col>
          <xdr:colOff>466725</xdr:colOff>
          <xdr:row>16</xdr:row>
          <xdr:rowOff>19050</xdr:rowOff>
        </xdr:to>
        <xdr:sp macro="" textlink="">
          <xdr:nvSpPr>
            <xdr:cNvPr id="10939" name="Check Box 699" hidden="1">
              <a:extLst>
                <a:ext uri="{63B3BB69-23CF-44E3-9099-C40C66FF867C}">
                  <a14:compatExt spid="_x0000_s10939"/>
                </a:ext>
                <a:ext uri="{FF2B5EF4-FFF2-40B4-BE49-F238E27FC236}">
                  <a16:creationId xmlns:a16="http://schemas.microsoft.com/office/drawing/2014/main" id="{00000000-0008-0000-0200-0000BB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xdr:row>
          <xdr:rowOff>0</xdr:rowOff>
        </xdr:from>
        <xdr:to>
          <xdr:col>3</xdr:col>
          <xdr:colOff>476250</xdr:colOff>
          <xdr:row>13</xdr:row>
          <xdr:rowOff>19050</xdr:rowOff>
        </xdr:to>
        <xdr:sp macro="" textlink="">
          <xdr:nvSpPr>
            <xdr:cNvPr id="10941" name="Option Button 701" hidden="1">
              <a:extLst>
                <a:ext uri="{63B3BB69-23CF-44E3-9099-C40C66FF867C}">
                  <a14:compatExt spid="_x0000_s10941"/>
                </a:ext>
                <a:ext uri="{FF2B5EF4-FFF2-40B4-BE49-F238E27FC236}">
                  <a16:creationId xmlns:a16="http://schemas.microsoft.com/office/drawing/2014/main" id="{00000000-0008-0000-0200-0000B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15</xdr:row>
          <xdr:rowOff>123825</xdr:rowOff>
        </xdr:from>
        <xdr:to>
          <xdr:col>4</xdr:col>
          <xdr:colOff>466725</xdr:colOff>
          <xdr:row>17</xdr:row>
          <xdr:rowOff>19050</xdr:rowOff>
        </xdr:to>
        <xdr:sp macro="" textlink="">
          <xdr:nvSpPr>
            <xdr:cNvPr id="10945" name="Check Box 705" hidden="1">
              <a:extLst>
                <a:ext uri="{63B3BB69-23CF-44E3-9099-C40C66FF867C}">
                  <a14:compatExt spid="_x0000_s10945"/>
                </a:ext>
                <a:ext uri="{FF2B5EF4-FFF2-40B4-BE49-F238E27FC236}">
                  <a16:creationId xmlns:a16="http://schemas.microsoft.com/office/drawing/2014/main" id="{00000000-0008-0000-0200-0000C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15</xdr:row>
          <xdr:rowOff>123825</xdr:rowOff>
        </xdr:from>
        <xdr:to>
          <xdr:col>4</xdr:col>
          <xdr:colOff>466725</xdr:colOff>
          <xdr:row>17</xdr:row>
          <xdr:rowOff>19050</xdr:rowOff>
        </xdr:to>
        <xdr:sp macro="" textlink="">
          <xdr:nvSpPr>
            <xdr:cNvPr id="10948" name="Check Box 708" hidden="1">
              <a:extLst>
                <a:ext uri="{63B3BB69-23CF-44E3-9099-C40C66FF867C}">
                  <a14:compatExt spid="_x0000_s10948"/>
                </a:ext>
                <a:ext uri="{FF2B5EF4-FFF2-40B4-BE49-F238E27FC236}">
                  <a16:creationId xmlns:a16="http://schemas.microsoft.com/office/drawing/2014/main" id="{00000000-0008-0000-0200-0000C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25</xdr:row>
          <xdr:rowOff>123825</xdr:rowOff>
        </xdr:from>
        <xdr:to>
          <xdr:col>3</xdr:col>
          <xdr:colOff>466725</xdr:colOff>
          <xdr:row>27</xdr:row>
          <xdr:rowOff>0</xdr:rowOff>
        </xdr:to>
        <xdr:sp macro="" textlink="">
          <xdr:nvSpPr>
            <xdr:cNvPr id="10951" name="Check Box 711" hidden="1">
              <a:extLst>
                <a:ext uri="{63B3BB69-23CF-44E3-9099-C40C66FF867C}">
                  <a14:compatExt spid="_x0000_s10951"/>
                </a:ext>
                <a:ext uri="{FF2B5EF4-FFF2-40B4-BE49-F238E27FC236}">
                  <a16:creationId xmlns:a16="http://schemas.microsoft.com/office/drawing/2014/main" id="{00000000-0008-0000-0200-0000C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26</xdr:row>
          <xdr:rowOff>123825</xdr:rowOff>
        </xdr:from>
        <xdr:to>
          <xdr:col>3</xdr:col>
          <xdr:colOff>466725</xdr:colOff>
          <xdr:row>28</xdr:row>
          <xdr:rowOff>9525</xdr:rowOff>
        </xdr:to>
        <xdr:sp macro="" textlink="">
          <xdr:nvSpPr>
            <xdr:cNvPr id="10952" name="Check Box 712" hidden="1">
              <a:extLst>
                <a:ext uri="{63B3BB69-23CF-44E3-9099-C40C66FF867C}">
                  <a14:compatExt spid="_x0000_s10952"/>
                </a:ext>
                <a:ext uri="{FF2B5EF4-FFF2-40B4-BE49-F238E27FC236}">
                  <a16:creationId xmlns:a16="http://schemas.microsoft.com/office/drawing/2014/main" id="{00000000-0008-0000-0200-0000C8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27</xdr:row>
          <xdr:rowOff>123825</xdr:rowOff>
        </xdr:from>
        <xdr:to>
          <xdr:col>3</xdr:col>
          <xdr:colOff>466725</xdr:colOff>
          <xdr:row>29</xdr:row>
          <xdr:rowOff>9525</xdr:rowOff>
        </xdr:to>
        <xdr:sp macro="" textlink="">
          <xdr:nvSpPr>
            <xdr:cNvPr id="10953" name="Check Box 713" hidden="1">
              <a:extLst>
                <a:ext uri="{63B3BB69-23CF-44E3-9099-C40C66FF867C}">
                  <a14:compatExt spid="_x0000_s10953"/>
                </a:ext>
                <a:ext uri="{FF2B5EF4-FFF2-40B4-BE49-F238E27FC236}">
                  <a16:creationId xmlns:a16="http://schemas.microsoft.com/office/drawing/2014/main" id="{00000000-0008-0000-0200-0000C9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xdr:row>
          <xdr:rowOff>133350</xdr:rowOff>
        </xdr:from>
        <xdr:to>
          <xdr:col>4</xdr:col>
          <xdr:colOff>466725</xdr:colOff>
          <xdr:row>5</xdr:row>
          <xdr:rowOff>28575</xdr:rowOff>
        </xdr:to>
        <xdr:sp macro="" textlink="">
          <xdr:nvSpPr>
            <xdr:cNvPr id="10955" name="Check Box 715" hidden="1">
              <a:extLst>
                <a:ext uri="{63B3BB69-23CF-44E3-9099-C40C66FF867C}">
                  <a14:compatExt spid="_x0000_s10955"/>
                </a:ext>
                <a:ext uri="{FF2B5EF4-FFF2-40B4-BE49-F238E27FC236}">
                  <a16:creationId xmlns:a16="http://schemas.microsoft.com/office/drawing/2014/main" id="{00000000-0008-0000-0200-0000CB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33</xdr:row>
          <xdr:rowOff>133350</xdr:rowOff>
        </xdr:from>
        <xdr:to>
          <xdr:col>3</xdr:col>
          <xdr:colOff>476250</xdr:colOff>
          <xdr:row>35</xdr:row>
          <xdr:rowOff>19050</xdr:rowOff>
        </xdr:to>
        <xdr:sp macro="" textlink="">
          <xdr:nvSpPr>
            <xdr:cNvPr id="10966" name="Check Box 726" hidden="1">
              <a:extLst>
                <a:ext uri="{63B3BB69-23CF-44E3-9099-C40C66FF867C}">
                  <a14:compatExt spid="_x0000_s10966"/>
                </a:ext>
                <a:ext uri="{FF2B5EF4-FFF2-40B4-BE49-F238E27FC236}">
                  <a16:creationId xmlns:a16="http://schemas.microsoft.com/office/drawing/2014/main" id="{00000000-0008-0000-0200-0000D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34</xdr:row>
          <xdr:rowOff>123825</xdr:rowOff>
        </xdr:from>
        <xdr:to>
          <xdr:col>3</xdr:col>
          <xdr:colOff>476250</xdr:colOff>
          <xdr:row>35</xdr:row>
          <xdr:rowOff>171450</xdr:rowOff>
        </xdr:to>
        <xdr:sp macro="" textlink="">
          <xdr:nvSpPr>
            <xdr:cNvPr id="10968" name="Check Box 728" hidden="1">
              <a:extLst>
                <a:ext uri="{63B3BB69-23CF-44E3-9099-C40C66FF867C}">
                  <a14:compatExt spid="_x0000_s10968"/>
                </a:ext>
                <a:ext uri="{FF2B5EF4-FFF2-40B4-BE49-F238E27FC236}">
                  <a16:creationId xmlns:a16="http://schemas.microsoft.com/office/drawing/2014/main" id="{00000000-0008-0000-0200-0000D8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47</xdr:row>
          <xdr:rowOff>123825</xdr:rowOff>
        </xdr:from>
        <xdr:to>
          <xdr:col>3</xdr:col>
          <xdr:colOff>476250</xdr:colOff>
          <xdr:row>49</xdr:row>
          <xdr:rowOff>0</xdr:rowOff>
        </xdr:to>
        <xdr:sp macro="" textlink="">
          <xdr:nvSpPr>
            <xdr:cNvPr id="10982" name="Check Box 742" hidden="1">
              <a:extLst>
                <a:ext uri="{63B3BB69-23CF-44E3-9099-C40C66FF867C}">
                  <a14:compatExt spid="_x0000_s10982"/>
                </a:ext>
                <a:ext uri="{FF2B5EF4-FFF2-40B4-BE49-F238E27FC236}">
                  <a16:creationId xmlns:a16="http://schemas.microsoft.com/office/drawing/2014/main" id="{00000000-0008-0000-0200-0000E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48</xdr:row>
          <xdr:rowOff>123825</xdr:rowOff>
        </xdr:from>
        <xdr:to>
          <xdr:col>3</xdr:col>
          <xdr:colOff>476250</xdr:colOff>
          <xdr:row>50</xdr:row>
          <xdr:rowOff>0</xdr:rowOff>
        </xdr:to>
        <xdr:sp macro="" textlink="">
          <xdr:nvSpPr>
            <xdr:cNvPr id="10983" name="Check Box 743" hidden="1">
              <a:extLst>
                <a:ext uri="{63B3BB69-23CF-44E3-9099-C40C66FF867C}">
                  <a14:compatExt spid="_x0000_s10983"/>
                </a:ext>
                <a:ext uri="{FF2B5EF4-FFF2-40B4-BE49-F238E27FC236}">
                  <a16:creationId xmlns:a16="http://schemas.microsoft.com/office/drawing/2014/main" id="{00000000-0008-0000-0200-0000E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48</xdr:row>
          <xdr:rowOff>123825</xdr:rowOff>
        </xdr:from>
        <xdr:to>
          <xdr:col>3</xdr:col>
          <xdr:colOff>476250</xdr:colOff>
          <xdr:row>50</xdr:row>
          <xdr:rowOff>0</xdr:rowOff>
        </xdr:to>
        <xdr:sp macro="" textlink="">
          <xdr:nvSpPr>
            <xdr:cNvPr id="10985" name="Check Box 745" hidden="1">
              <a:extLst>
                <a:ext uri="{63B3BB69-23CF-44E3-9099-C40C66FF867C}">
                  <a14:compatExt spid="_x0000_s10985"/>
                </a:ext>
                <a:ext uri="{FF2B5EF4-FFF2-40B4-BE49-F238E27FC236}">
                  <a16:creationId xmlns:a16="http://schemas.microsoft.com/office/drawing/2014/main" id="{00000000-0008-0000-0200-0000E9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49</xdr:row>
          <xdr:rowOff>123825</xdr:rowOff>
        </xdr:from>
        <xdr:to>
          <xdr:col>3</xdr:col>
          <xdr:colOff>476250</xdr:colOff>
          <xdr:row>51</xdr:row>
          <xdr:rowOff>0</xdr:rowOff>
        </xdr:to>
        <xdr:sp macro="" textlink="">
          <xdr:nvSpPr>
            <xdr:cNvPr id="10986" name="Check Box 746" hidden="1">
              <a:extLst>
                <a:ext uri="{63B3BB69-23CF-44E3-9099-C40C66FF867C}">
                  <a14:compatExt spid="_x0000_s10986"/>
                </a:ext>
                <a:ext uri="{FF2B5EF4-FFF2-40B4-BE49-F238E27FC236}">
                  <a16:creationId xmlns:a16="http://schemas.microsoft.com/office/drawing/2014/main" id="{00000000-0008-0000-0200-0000EA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49</xdr:row>
          <xdr:rowOff>123825</xdr:rowOff>
        </xdr:from>
        <xdr:to>
          <xdr:col>3</xdr:col>
          <xdr:colOff>476250</xdr:colOff>
          <xdr:row>51</xdr:row>
          <xdr:rowOff>0</xdr:rowOff>
        </xdr:to>
        <xdr:sp macro="" textlink="">
          <xdr:nvSpPr>
            <xdr:cNvPr id="10988" name="Check Box 748" hidden="1">
              <a:extLst>
                <a:ext uri="{63B3BB69-23CF-44E3-9099-C40C66FF867C}">
                  <a14:compatExt spid="_x0000_s10988"/>
                </a:ext>
                <a:ext uri="{FF2B5EF4-FFF2-40B4-BE49-F238E27FC236}">
                  <a16:creationId xmlns:a16="http://schemas.microsoft.com/office/drawing/2014/main" id="{00000000-0008-0000-0200-0000EC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50</xdr:row>
          <xdr:rowOff>123825</xdr:rowOff>
        </xdr:from>
        <xdr:to>
          <xdr:col>3</xdr:col>
          <xdr:colOff>476250</xdr:colOff>
          <xdr:row>52</xdr:row>
          <xdr:rowOff>0</xdr:rowOff>
        </xdr:to>
        <xdr:sp macro="" textlink="">
          <xdr:nvSpPr>
            <xdr:cNvPr id="10989" name="Check Box 749" hidden="1">
              <a:extLst>
                <a:ext uri="{63B3BB69-23CF-44E3-9099-C40C66FF867C}">
                  <a14:compatExt spid="_x0000_s10989"/>
                </a:ext>
                <a:ext uri="{FF2B5EF4-FFF2-40B4-BE49-F238E27FC236}">
                  <a16:creationId xmlns:a16="http://schemas.microsoft.com/office/drawing/2014/main" id="{00000000-0008-0000-0200-0000E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51</xdr:row>
          <xdr:rowOff>123825</xdr:rowOff>
        </xdr:from>
        <xdr:to>
          <xdr:col>3</xdr:col>
          <xdr:colOff>476250</xdr:colOff>
          <xdr:row>52</xdr:row>
          <xdr:rowOff>180975</xdr:rowOff>
        </xdr:to>
        <xdr:sp macro="" textlink="">
          <xdr:nvSpPr>
            <xdr:cNvPr id="10990" name="Check Box 750" hidden="1">
              <a:extLst>
                <a:ext uri="{63B3BB69-23CF-44E3-9099-C40C66FF867C}">
                  <a14:compatExt spid="_x0000_s10990"/>
                </a:ext>
                <a:ext uri="{FF2B5EF4-FFF2-40B4-BE49-F238E27FC236}">
                  <a16:creationId xmlns:a16="http://schemas.microsoft.com/office/drawing/2014/main" id="{00000000-0008-0000-0200-0000EE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51</xdr:row>
          <xdr:rowOff>123825</xdr:rowOff>
        </xdr:from>
        <xdr:to>
          <xdr:col>3</xdr:col>
          <xdr:colOff>476250</xdr:colOff>
          <xdr:row>52</xdr:row>
          <xdr:rowOff>180975</xdr:rowOff>
        </xdr:to>
        <xdr:sp macro="" textlink="">
          <xdr:nvSpPr>
            <xdr:cNvPr id="10992" name="Check Box 752" hidden="1">
              <a:extLst>
                <a:ext uri="{63B3BB69-23CF-44E3-9099-C40C66FF867C}">
                  <a14:compatExt spid="_x0000_s10992"/>
                </a:ext>
                <a:ext uri="{FF2B5EF4-FFF2-40B4-BE49-F238E27FC236}">
                  <a16:creationId xmlns:a16="http://schemas.microsoft.com/office/drawing/2014/main" id="{00000000-0008-0000-0200-0000F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51</xdr:row>
          <xdr:rowOff>123825</xdr:rowOff>
        </xdr:from>
        <xdr:to>
          <xdr:col>3</xdr:col>
          <xdr:colOff>476250</xdr:colOff>
          <xdr:row>52</xdr:row>
          <xdr:rowOff>180975</xdr:rowOff>
        </xdr:to>
        <xdr:sp macro="" textlink="">
          <xdr:nvSpPr>
            <xdr:cNvPr id="10993" name="Check Box 753" hidden="1">
              <a:extLst>
                <a:ext uri="{63B3BB69-23CF-44E3-9099-C40C66FF867C}">
                  <a14:compatExt spid="_x0000_s10993"/>
                </a:ext>
                <a:ext uri="{FF2B5EF4-FFF2-40B4-BE49-F238E27FC236}">
                  <a16:creationId xmlns:a16="http://schemas.microsoft.com/office/drawing/2014/main" id="{00000000-0008-0000-0200-0000F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52</xdr:row>
          <xdr:rowOff>123825</xdr:rowOff>
        </xdr:from>
        <xdr:to>
          <xdr:col>3</xdr:col>
          <xdr:colOff>476250</xdr:colOff>
          <xdr:row>53</xdr:row>
          <xdr:rowOff>161925</xdr:rowOff>
        </xdr:to>
        <xdr:sp macro="" textlink="">
          <xdr:nvSpPr>
            <xdr:cNvPr id="10994" name="Check Box 754" hidden="1">
              <a:extLst>
                <a:ext uri="{63B3BB69-23CF-44E3-9099-C40C66FF867C}">
                  <a14:compatExt spid="_x0000_s10994"/>
                </a:ext>
                <a:ext uri="{FF2B5EF4-FFF2-40B4-BE49-F238E27FC236}">
                  <a16:creationId xmlns:a16="http://schemas.microsoft.com/office/drawing/2014/main" id="{00000000-0008-0000-0200-0000F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52</xdr:row>
          <xdr:rowOff>123825</xdr:rowOff>
        </xdr:from>
        <xdr:to>
          <xdr:col>3</xdr:col>
          <xdr:colOff>476250</xdr:colOff>
          <xdr:row>53</xdr:row>
          <xdr:rowOff>161925</xdr:rowOff>
        </xdr:to>
        <xdr:sp macro="" textlink="">
          <xdr:nvSpPr>
            <xdr:cNvPr id="10996" name="Check Box 756" hidden="1">
              <a:extLst>
                <a:ext uri="{63B3BB69-23CF-44E3-9099-C40C66FF867C}">
                  <a14:compatExt spid="_x0000_s10996"/>
                </a:ext>
                <a:ext uri="{FF2B5EF4-FFF2-40B4-BE49-F238E27FC236}">
                  <a16:creationId xmlns:a16="http://schemas.microsoft.com/office/drawing/2014/main" id="{00000000-0008-0000-0200-0000F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41</xdr:row>
          <xdr:rowOff>133350</xdr:rowOff>
        </xdr:from>
        <xdr:to>
          <xdr:col>3</xdr:col>
          <xdr:colOff>476250</xdr:colOff>
          <xdr:row>42</xdr:row>
          <xdr:rowOff>171450</xdr:rowOff>
        </xdr:to>
        <xdr:sp macro="" textlink="">
          <xdr:nvSpPr>
            <xdr:cNvPr id="10997" name="Check Box 757" hidden="1">
              <a:extLst>
                <a:ext uri="{63B3BB69-23CF-44E3-9099-C40C66FF867C}">
                  <a14:compatExt spid="_x0000_s10997"/>
                </a:ext>
                <a:ext uri="{FF2B5EF4-FFF2-40B4-BE49-F238E27FC236}">
                  <a16:creationId xmlns:a16="http://schemas.microsoft.com/office/drawing/2014/main" id="{00000000-0008-0000-0200-0000F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55</xdr:row>
          <xdr:rowOff>123825</xdr:rowOff>
        </xdr:from>
        <xdr:to>
          <xdr:col>3</xdr:col>
          <xdr:colOff>476250</xdr:colOff>
          <xdr:row>56</xdr:row>
          <xdr:rowOff>161925</xdr:rowOff>
        </xdr:to>
        <xdr:sp macro="" textlink="">
          <xdr:nvSpPr>
            <xdr:cNvPr id="10998" name="Check Box 758" hidden="1">
              <a:extLst>
                <a:ext uri="{63B3BB69-23CF-44E3-9099-C40C66FF867C}">
                  <a14:compatExt spid="_x0000_s10998"/>
                </a:ext>
                <a:ext uri="{FF2B5EF4-FFF2-40B4-BE49-F238E27FC236}">
                  <a16:creationId xmlns:a16="http://schemas.microsoft.com/office/drawing/2014/main" id="{00000000-0008-0000-0200-0000F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52</xdr:row>
          <xdr:rowOff>123825</xdr:rowOff>
        </xdr:from>
        <xdr:to>
          <xdr:col>3</xdr:col>
          <xdr:colOff>476250</xdr:colOff>
          <xdr:row>53</xdr:row>
          <xdr:rowOff>161925</xdr:rowOff>
        </xdr:to>
        <xdr:sp macro="" textlink="">
          <xdr:nvSpPr>
            <xdr:cNvPr id="10999" name="Check Box 759" hidden="1">
              <a:extLst>
                <a:ext uri="{63B3BB69-23CF-44E3-9099-C40C66FF867C}">
                  <a14:compatExt spid="_x0000_s10999"/>
                </a:ext>
                <a:ext uri="{FF2B5EF4-FFF2-40B4-BE49-F238E27FC236}">
                  <a16:creationId xmlns:a16="http://schemas.microsoft.com/office/drawing/2014/main" id="{00000000-0008-0000-0200-0000F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52</xdr:row>
          <xdr:rowOff>123825</xdr:rowOff>
        </xdr:from>
        <xdr:to>
          <xdr:col>3</xdr:col>
          <xdr:colOff>476250</xdr:colOff>
          <xdr:row>53</xdr:row>
          <xdr:rowOff>161925</xdr:rowOff>
        </xdr:to>
        <xdr:sp macro="" textlink="">
          <xdr:nvSpPr>
            <xdr:cNvPr id="11000" name="Check Box 760" hidden="1">
              <a:extLst>
                <a:ext uri="{63B3BB69-23CF-44E3-9099-C40C66FF867C}">
                  <a14:compatExt spid="_x0000_s11000"/>
                </a:ext>
                <a:ext uri="{FF2B5EF4-FFF2-40B4-BE49-F238E27FC236}">
                  <a16:creationId xmlns:a16="http://schemas.microsoft.com/office/drawing/2014/main" id="{00000000-0008-0000-0200-0000F8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55</xdr:row>
          <xdr:rowOff>123825</xdr:rowOff>
        </xdr:from>
        <xdr:to>
          <xdr:col>3</xdr:col>
          <xdr:colOff>476250</xdr:colOff>
          <xdr:row>56</xdr:row>
          <xdr:rowOff>133350</xdr:rowOff>
        </xdr:to>
        <xdr:sp macro="" textlink="">
          <xdr:nvSpPr>
            <xdr:cNvPr id="11001" name="Check Box 761" hidden="1">
              <a:extLst>
                <a:ext uri="{63B3BB69-23CF-44E3-9099-C40C66FF867C}">
                  <a14:compatExt spid="_x0000_s11001"/>
                </a:ext>
                <a:ext uri="{FF2B5EF4-FFF2-40B4-BE49-F238E27FC236}">
                  <a16:creationId xmlns:a16="http://schemas.microsoft.com/office/drawing/2014/main" id="{00000000-0008-0000-0200-0000F9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56</xdr:row>
          <xdr:rowOff>123825</xdr:rowOff>
        </xdr:from>
        <xdr:to>
          <xdr:col>3</xdr:col>
          <xdr:colOff>476250</xdr:colOff>
          <xdr:row>57</xdr:row>
          <xdr:rowOff>180975</xdr:rowOff>
        </xdr:to>
        <xdr:sp macro="" textlink="">
          <xdr:nvSpPr>
            <xdr:cNvPr id="11002" name="Check Box 762" hidden="1">
              <a:extLst>
                <a:ext uri="{63B3BB69-23CF-44E3-9099-C40C66FF867C}">
                  <a14:compatExt spid="_x0000_s11002"/>
                </a:ext>
                <a:ext uri="{FF2B5EF4-FFF2-40B4-BE49-F238E27FC236}">
                  <a16:creationId xmlns:a16="http://schemas.microsoft.com/office/drawing/2014/main" id="{00000000-0008-0000-0200-0000FA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44</xdr:row>
          <xdr:rowOff>133350</xdr:rowOff>
        </xdr:from>
        <xdr:to>
          <xdr:col>3</xdr:col>
          <xdr:colOff>476250</xdr:colOff>
          <xdr:row>46</xdr:row>
          <xdr:rowOff>0</xdr:rowOff>
        </xdr:to>
        <xdr:sp macro="" textlink="">
          <xdr:nvSpPr>
            <xdr:cNvPr id="11003" name="Check Box 763" hidden="1">
              <a:extLst>
                <a:ext uri="{63B3BB69-23CF-44E3-9099-C40C66FF867C}">
                  <a14:compatExt spid="_x0000_s11003"/>
                </a:ext>
                <a:ext uri="{FF2B5EF4-FFF2-40B4-BE49-F238E27FC236}">
                  <a16:creationId xmlns:a16="http://schemas.microsoft.com/office/drawing/2014/main" id="{00000000-0008-0000-0200-0000FB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56</xdr:row>
          <xdr:rowOff>123825</xdr:rowOff>
        </xdr:from>
        <xdr:to>
          <xdr:col>3</xdr:col>
          <xdr:colOff>476250</xdr:colOff>
          <xdr:row>57</xdr:row>
          <xdr:rowOff>180975</xdr:rowOff>
        </xdr:to>
        <xdr:sp macro="" textlink="">
          <xdr:nvSpPr>
            <xdr:cNvPr id="11004" name="Check Box 764" hidden="1">
              <a:extLst>
                <a:ext uri="{63B3BB69-23CF-44E3-9099-C40C66FF867C}">
                  <a14:compatExt spid="_x0000_s11004"/>
                </a:ext>
                <a:ext uri="{FF2B5EF4-FFF2-40B4-BE49-F238E27FC236}">
                  <a16:creationId xmlns:a16="http://schemas.microsoft.com/office/drawing/2014/main" id="{00000000-0008-0000-0200-0000FC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56</xdr:row>
          <xdr:rowOff>123825</xdr:rowOff>
        </xdr:from>
        <xdr:to>
          <xdr:col>3</xdr:col>
          <xdr:colOff>476250</xdr:colOff>
          <xdr:row>57</xdr:row>
          <xdr:rowOff>180975</xdr:rowOff>
        </xdr:to>
        <xdr:sp macro="" textlink="">
          <xdr:nvSpPr>
            <xdr:cNvPr id="11005" name="Check Box 765" hidden="1">
              <a:extLst>
                <a:ext uri="{63B3BB69-23CF-44E3-9099-C40C66FF867C}">
                  <a14:compatExt spid="_x0000_s11005"/>
                </a:ext>
                <a:ext uri="{FF2B5EF4-FFF2-40B4-BE49-F238E27FC236}">
                  <a16:creationId xmlns:a16="http://schemas.microsoft.com/office/drawing/2014/main" id="{00000000-0008-0000-0200-0000F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59</xdr:row>
          <xdr:rowOff>123825</xdr:rowOff>
        </xdr:from>
        <xdr:to>
          <xdr:col>3</xdr:col>
          <xdr:colOff>476250</xdr:colOff>
          <xdr:row>60</xdr:row>
          <xdr:rowOff>142875</xdr:rowOff>
        </xdr:to>
        <xdr:sp macro="" textlink="">
          <xdr:nvSpPr>
            <xdr:cNvPr id="11006" name="Check Box 766" hidden="1">
              <a:extLst>
                <a:ext uri="{63B3BB69-23CF-44E3-9099-C40C66FF867C}">
                  <a14:compatExt spid="_x0000_s11006"/>
                </a:ext>
                <a:ext uri="{FF2B5EF4-FFF2-40B4-BE49-F238E27FC236}">
                  <a16:creationId xmlns:a16="http://schemas.microsoft.com/office/drawing/2014/main" id="{00000000-0008-0000-0200-0000FE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59</xdr:row>
          <xdr:rowOff>123825</xdr:rowOff>
        </xdr:from>
        <xdr:to>
          <xdr:col>3</xdr:col>
          <xdr:colOff>476250</xdr:colOff>
          <xdr:row>60</xdr:row>
          <xdr:rowOff>142875</xdr:rowOff>
        </xdr:to>
        <xdr:sp macro="" textlink="">
          <xdr:nvSpPr>
            <xdr:cNvPr id="11007" name="Check Box 767" hidden="1">
              <a:extLst>
                <a:ext uri="{63B3BB69-23CF-44E3-9099-C40C66FF867C}">
                  <a14:compatExt spid="_x0000_s11007"/>
                </a:ext>
                <a:ext uri="{FF2B5EF4-FFF2-40B4-BE49-F238E27FC236}">
                  <a16:creationId xmlns:a16="http://schemas.microsoft.com/office/drawing/2014/main" id="{00000000-0008-0000-0200-0000FF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48</xdr:row>
          <xdr:rowOff>161925</xdr:rowOff>
        </xdr:from>
        <xdr:to>
          <xdr:col>3</xdr:col>
          <xdr:colOff>447675</xdr:colOff>
          <xdr:row>50</xdr:row>
          <xdr:rowOff>19050</xdr:rowOff>
        </xdr:to>
        <xdr:sp macro="" textlink="">
          <xdr:nvSpPr>
            <xdr:cNvPr id="11008" name="Check Box 768" hidden="1">
              <a:extLst>
                <a:ext uri="{63B3BB69-23CF-44E3-9099-C40C66FF867C}">
                  <a14:compatExt spid="_x0000_s11008"/>
                </a:ext>
                <a:ext uri="{FF2B5EF4-FFF2-40B4-BE49-F238E27FC236}">
                  <a16:creationId xmlns:a16="http://schemas.microsoft.com/office/drawing/2014/main" id="{00000000-0008-0000-0200-000000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62</xdr:row>
          <xdr:rowOff>123825</xdr:rowOff>
        </xdr:from>
        <xdr:to>
          <xdr:col>3</xdr:col>
          <xdr:colOff>466725</xdr:colOff>
          <xdr:row>63</xdr:row>
          <xdr:rowOff>171450</xdr:rowOff>
        </xdr:to>
        <xdr:sp macro="" textlink="">
          <xdr:nvSpPr>
            <xdr:cNvPr id="11009" name="Check Box 769" hidden="1">
              <a:extLst>
                <a:ext uri="{63B3BB69-23CF-44E3-9099-C40C66FF867C}">
                  <a14:compatExt spid="_x0000_s11009"/>
                </a:ext>
                <a:ext uri="{FF2B5EF4-FFF2-40B4-BE49-F238E27FC236}">
                  <a16:creationId xmlns:a16="http://schemas.microsoft.com/office/drawing/2014/main" id="{00000000-0008-0000-0200-000001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59</xdr:row>
          <xdr:rowOff>123825</xdr:rowOff>
        </xdr:from>
        <xdr:to>
          <xdr:col>3</xdr:col>
          <xdr:colOff>476250</xdr:colOff>
          <xdr:row>60</xdr:row>
          <xdr:rowOff>142875</xdr:rowOff>
        </xdr:to>
        <xdr:sp macro="" textlink="">
          <xdr:nvSpPr>
            <xdr:cNvPr id="11010" name="Check Box 770" hidden="1">
              <a:extLst>
                <a:ext uri="{63B3BB69-23CF-44E3-9099-C40C66FF867C}">
                  <a14:compatExt spid="_x0000_s11010"/>
                </a:ext>
                <a:ext uri="{FF2B5EF4-FFF2-40B4-BE49-F238E27FC236}">
                  <a16:creationId xmlns:a16="http://schemas.microsoft.com/office/drawing/2014/main" id="{00000000-0008-0000-0200-000002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59</xdr:row>
          <xdr:rowOff>123825</xdr:rowOff>
        </xdr:from>
        <xdr:to>
          <xdr:col>3</xdr:col>
          <xdr:colOff>476250</xdr:colOff>
          <xdr:row>60</xdr:row>
          <xdr:rowOff>142875</xdr:rowOff>
        </xdr:to>
        <xdr:sp macro="" textlink="">
          <xdr:nvSpPr>
            <xdr:cNvPr id="11011" name="Check Box 771" hidden="1">
              <a:extLst>
                <a:ext uri="{63B3BB69-23CF-44E3-9099-C40C66FF867C}">
                  <a14:compatExt spid="_x0000_s11011"/>
                </a:ext>
                <a:ext uri="{FF2B5EF4-FFF2-40B4-BE49-F238E27FC236}">
                  <a16:creationId xmlns:a16="http://schemas.microsoft.com/office/drawing/2014/main" id="{00000000-0008-0000-0200-000003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62</xdr:row>
          <xdr:rowOff>123825</xdr:rowOff>
        </xdr:from>
        <xdr:to>
          <xdr:col>3</xdr:col>
          <xdr:colOff>466725</xdr:colOff>
          <xdr:row>63</xdr:row>
          <xdr:rowOff>152400</xdr:rowOff>
        </xdr:to>
        <xdr:sp macro="" textlink="">
          <xdr:nvSpPr>
            <xdr:cNvPr id="11012" name="Check Box 772" hidden="1">
              <a:extLst>
                <a:ext uri="{63B3BB69-23CF-44E3-9099-C40C66FF867C}">
                  <a14:compatExt spid="_x0000_s11012"/>
                </a:ext>
                <a:ext uri="{FF2B5EF4-FFF2-40B4-BE49-F238E27FC236}">
                  <a16:creationId xmlns:a16="http://schemas.microsoft.com/office/drawing/2014/main" id="{00000000-0008-0000-0200-000004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63</xdr:row>
          <xdr:rowOff>123825</xdr:rowOff>
        </xdr:from>
        <xdr:to>
          <xdr:col>3</xdr:col>
          <xdr:colOff>466725</xdr:colOff>
          <xdr:row>64</xdr:row>
          <xdr:rowOff>142875</xdr:rowOff>
        </xdr:to>
        <xdr:sp macro="" textlink="">
          <xdr:nvSpPr>
            <xdr:cNvPr id="11013" name="Check Box 773" hidden="1">
              <a:extLst>
                <a:ext uri="{63B3BB69-23CF-44E3-9099-C40C66FF867C}">
                  <a14:compatExt spid="_x0000_s11013"/>
                </a:ext>
                <a:ext uri="{FF2B5EF4-FFF2-40B4-BE49-F238E27FC236}">
                  <a16:creationId xmlns:a16="http://schemas.microsoft.com/office/drawing/2014/main" id="{00000000-0008-0000-0200-000005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49</xdr:row>
          <xdr:rowOff>133350</xdr:rowOff>
        </xdr:from>
        <xdr:to>
          <xdr:col>3</xdr:col>
          <xdr:colOff>457200</xdr:colOff>
          <xdr:row>51</xdr:row>
          <xdr:rowOff>19050</xdr:rowOff>
        </xdr:to>
        <xdr:sp macro="" textlink="">
          <xdr:nvSpPr>
            <xdr:cNvPr id="11014" name="Check Box 774" hidden="1">
              <a:extLst>
                <a:ext uri="{63B3BB69-23CF-44E3-9099-C40C66FF867C}">
                  <a14:compatExt spid="_x0000_s11014"/>
                </a:ext>
                <a:ext uri="{FF2B5EF4-FFF2-40B4-BE49-F238E27FC236}">
                  <a16:creationId xmlns:a16="http://schemas.microsoft.com/office/drawing/2014/main" id="{00000000-0008-0000-0200-000006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63</xdr:row>
          <xdr:rowOff>123825</xdr:rowOff>
        </xdr:from>
        <xdr:to>
          <xdr:col>3</xdr:col>
          <xdr:colOff>466725</xdr:colOff>
          <xdr:row>64</xdr:row>
          <xdr:rowOff>142875</xdr:rowOff>
        </xdr:to>
        <xdr:sp macro="" textlink="">
          <xdr:nvSpPr>
            <xdr:cNvPr id="11015" name="Check Box 775" hidden="1">
              <a:extLst>
                <a:ext uri="{63B3BB69-23CF-44E3-9099-C40C66FF867C}">
                  <a14:compatExt spid="_x0000_s11015"/>
                </a:ext>
                <a:ext uri="{FF2B5EF4-FFF2-40B4-BE49-F238E27FC236}">
                  <a16:creationId xmlns:a16="http://schemas.microsoft.com/office/drawing/2014/main" id="{00000000-0008-0000-0200-000007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63</xdr:row>
          <xdr:rowOff>123825</xdr:rowOff>
        </xdr:from>
        <xdr:to>
          <xdr:col>3</xdr:col>
          <xdr:colOff>466725</xdr:colOff>
          <xdr:row>64</xdr:row>
          <xdr:rowOff>142875</xdr:rowOff>
        </xdr:to>
        <xdr:sp macro="" textlink="">
          <xdr:nvSpPr>
            <xdr:cNvPr id="11016" name="Check Box 776" hidden="1">
              <a:extLst>
                <a:ext uri="{63B3BB69-23CF-44E3-9099-C40C66FF867C}">
                  <a14:compatExt spid="_x0000_s11016"/>
                </a:ext>
                <a:ext uri="{FF2B5EF4-FFF2-40B4-BE49-F238E27FC236}">
                  <a16:creationId xmlns:a16="http://schemas.microsoft.com/office/drawing/2014/main" id="{00000000-0008-0000-0200-000008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65</xdr:row>
          <xdr:rowOff>123825</xdr:rowOff>
        </xdr:from>
        <xdr:to>
          <xdr:col>3</xdr:col>
          <xdr:colOff>466725</xdr:colOff>
          <xdr:row>66</xdr:row>
          <xdr:rowOff>152400</xdr:rowOff>
        </xdr:to>
        <xdr:sp macro="" textlink="">
          <xdr:nvSpPr>
            <xdr:cNvPr id="11017" name="Check Box 777" hidden="1">
              <a:extLst>
                <a:ext uri="{63B3BB69-23CF-44E3-9099-C40C66FF867C}">
                  <a14:compatExt spid="_x0000_s11017"/>
                </a:ext>
                <a:ext uri="{FF2B5EF4-FFF2-40B4-BE49-F238E27FC236}">
                  <a16:creationId xmlns:a16="http://schemas.microsoft.com/office/drawing/2014/main" id="{00000000-0008-0000-0200-000009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55</xdr:row>
          <xdr:rowOff>152400</xdr:rowOff>
        </xdr:from>
        <xdr:to>
          <xdr:col>3</xdr:col>
          <xdr:colOff>476250</xdr:colOff>
          <xdr:row>57</xdr:row>
          <xdr:rowOff>9525</xdr:rowOff>
        </xdr:to>
        <xdr:sp macro="" textlink="">
          <xdr:nvSpPr>
            <xdr:cNvPr id="11018" name="Check Box 778" hidden="1">
              <a:extLst>
                <a:ext uri="{63B3BB69-23CF-44E3-9099-C40C66FF867C}">
                  <a14:compatExt spid="_x0000_s11018"/>
                </a:ext>
                <a:ext uri="{FF2B5EF4-FFF2-40B4-BE49-F238E27FC236}">
                  <a16:creationId xmlns:a16="http://schemas.microsoft.com/office/drawing/2014/main" id="{00000000-0008-0000-0200-00000A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67</xdr:row>
          <xdr:rowOff>123825</xdr:rowOff>
        </xdr:from>
        <xdr:to>
          <xdr:col>3</xdr:col>
          <xdr:colOff>466725</xdr:colOff>
          <xdr:row>68</xdr:row>
          <xdr:rowOff>152400</xdr:rowOff>
        </xdr:to>
        <xdr:sp macro="" textlink="">
          <xdr:nvSpPr>
            <xdr:cNvPr id="11019" name="Check Box 779" hidden="1">
              <a:extLst>
                <a:ext uri="{63B3BB69-23CF-44E3-9099-C40C66FF867C}">
                  <a14:compatExt spid="_x0000_s11019"/>
                </a:ext>
                <a:ext uri="{FF2B5EF4-FFF2-40B4-BE49-F238E27FC236}">
                  <a16:creationId xmlns:a16="http://schemas.microsoft.com/office/drawing/2014/main" id="{00000000-0008-0000-0200-00000B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65</xdr:row>
          <xdr:rowOff>123825</xdr:rowOff>
        </xdr:from>
        <xdr:to>
          <xdr:col>3</xdr:col>
          <xdr:colOff>466725</xdr:colOff>
          <xdr:row>66</xdr:row>
          <xdr:rowOff>152400</xdr:rowOff>
        </xdr:to>
        <xdr:sp macro="" textlink="">
          <xdr:nvSpPr>
            <xdr:cNvPr id="11020" name="Check Box 780" hidden="1">
              <a:extLst>
                <a:ext uri="{63B3BB69-23CF-44E3-9099-C40C66FF867C}">
                  <a14:compatExt spid="_x0000_s11020"/>
                </a:ext>
                <a:ext uri="{FF2B5EF4-FFF2-40B4-BE49-F238E27FC236}">
                  <a16:creationId xmlns:a16="http://schemas.microsoft.com/office/drawing/2014/main" id="{00000000-0008-0000-0200-00000C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65</xdr:row>
          <xdr:rowOff>123825</xdr:rowOff>
        </xdr:from>
        <xdr:to>
          <xdr:col>3</xdr:col>
          <xdr:colOff>466725</xdr:colOff>
          <xdr:row>66</xdr:row>
          <xdr:rowOff>152400</xdr:rowOff>
        </xdr:to>
        <xdr:sp macro="" textlink="">
          <xdr:nvSpPr>
            <xdr:cNvPr id="11021" name="Check Box 781" hidden="1">
              <a:extLst>
                <a:ext uri="{63B3BB69-23CF-44E3-9099-C40C66FF867C}">
                  <a14:compatExt spid="_x0000_s11021"/>
                </a:ext>
                <a:ext uri="{FF2B5EF4-FFF2-40B4-BE49-F238E27FC236}">
                  <a16:creationId xmlns:a16="http://schemas.microsoft.com/office/drawing/2014/main" id="{00000000-0008-0000-0200-00000D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66</xdr:row>
          <xdr:rowOff>123825</xdr:rowOff>
        </xdr:from>
        <xdr:to>
          <xdr:col>3</xdr:col>
          <xdr:colOff>466725</xdr:colOff>
          <xdr:row>67</xdr:row>
          <xdr:rowOff>152400</xdr:rowOff>
        </xdr:to>
        <xdr:sp macro="" textlink="">
          <xdr:nvSpPr>
            <xdr:cNvPr id="11022" name="Check Box 782" hidden="1">
              <a:extLst>
                <a:ext uri="{63B3BB69-23CF-44E3-9099-C40C66FF867C}">
                  <a14:compatExt spid="_x0000_s11022"/>
                </a:ext>
                <a:ext uri="{FF2B5EF4-FFF2-40B4-BE49-F238E27FC236}">
                  <a16:creationId xmlns:a16="http://schemas.microsoft.com/office/drawing/2014/main" id="{00000000-0008-0000-0200-00000E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66</xdr:row>
          <xdr:rowOff>123825</xdr:rowOff>
        </xdr:from>
        <xdr:to>
          <xdr:col>3</xdr:col>
          <xdr:colOff>466725</xdr:colOff>
          <xdr:row>67</xdr:row>
          <xdr:rowOff>152400</xdr:rowOff>
        </xdr:to>
        <xdr:sp macro="" textlink="">
          <xdr:nvSpPr>
            <xdr:cNvPr id="11023" name="Check Box 783" hidden="1">
              <a:extLst>
                <a:ext uri="{63B3BB69-23CF-44E3-9099-C40C66FF867C}">
                  <a14:compatExt spid="_x0000_s11023"/>
                </a:ext>
                <a:ext uri="{FF2B5EF4-FFF2-40B4-BE49-F238E27FC236}">
                  <a16:creationId xmlns:a16="http://schemas.microsoft.com/office/drawing/2014/main" id="{00000000-0008-0000-0200-00000F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67</xdr:row>
          <xdr:rowOff>123825</xdr:rowOff>
        </xdr:from>
        <xdr:to>
          <xdr:col>3</xdr:col>
          <xdr:colOff>466725</xdr:colOff>
          <xdr:row>68</xdr:row>
          <xdr:rowOff>142875</xdr:rowOff>
        </xdr:to>
        <xdr:sp macro="" textlink="">
          <xdr:nvSpPr>
            <xdr:cNvPr id="11024" name="Check Box 784" hidden="1">
              <a:extLst>
                <a:ext uri="{63B3BB69-23CF-44E3-9099-C40C66FF867C}">
                  <a14:compatExt spid="_x0000_s11024"/>
                </a:ext>
                <a:ext uri="{FF2B5EF4-FFF2-40B4-BE49-F238E27FC236}">
                  <a16:creationId xmlns:a16="http://schemas.microsoft.com/office/drawing/2014/main" id="{00000000-0008-0000-0200-000010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68</xdr:row>
          <xdr:rowOff>123825</xdr:rowOff>
        </xdr:from>
        <xdr:to>
          <xdr:col>3</xdr:col>
          <xdr:colOff>466725</xdr:colOff>
          <xdr:row>69</xdr:row>
          <xdr:rowOff>161925</xdr:rowOff>
        </xdr:to>
        <xdr:sp macro="" textlink="">
          <xdr:nvSpPr>
            <xdr:cNvPr id="11025" name="Check Box 785" hidden="1">
              <a:extLst>
                <a:ext uri="{63B3BB69-23CF-44E3-9099-C40C66FF867C}">
                  <a14:compatExt spid="_x0000_s11025"/>
                </a:ext>
                <a:ext uri="{FF2B5EF4-FFF2-40B4-BE49-F238E27FC236}">
                  <a16:creationId xmlns:a16="http://schemas.microsoft.com/office/drawing/2014/main" id="{00000000-0008-0000-0200-000011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56</xdr:row>
          <xdr:rowOff>161925</xdr:rowOff>
        </xdr:from>
        <xdr:to>
          <xdr:col>3</xdr:col>
          <xdr:colOff>476250</xdr:colOff>
          <xdr:row>58</xdr:row>
          <xdr:rowOff>28575</xdr:rowOff>
        </xdr:to>
        <xdr:sp macro="" textlink="">
          <xdr:nvSpPr>
            <xdr:cNvPr id="11026" name="Check Box 786" hidden="1">
              <a:extLst>
                <a:ext uri="{63B3BB69-23CF-44E3-9099-C40C66FF867C}">
                  <a14:compatExt spid="_x0000_s11026"/>
                </a:ext>
                <a:ext uri="{FF2B5EF4-FFF2-40B4-BE49-F238E27FC236}">
                  <a16:creationId xmlns:a16="http://schemas.microsoft.com/office/drawing/2014/main" id="{00000000-0008-0000-0200-000012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68</xdr:row>
          <xdr:rowOff>123825</xdr:rowOff>
        </xdr:from>
        <xdr:to>
          <xdr:col>3</xdr:col>
          <xdr:colOff>466725</xdr:colOff>
          <xdr:row>69</xdr:row>
          <xdr:rowOff>161925</xdr:rowOff>
        </xdr:to>
        <xdr:sp macro="" textlink="">
          <xdr:nvSpPr>
            <xdr:cNvPr id="11027" name="Check Box 787" hidden="1">
              <a:extLst>
                <a:ext uri="{63B3BB69-23CF-44E3-9099-C40C66FF867C}">
                  <a14:compatExt spid="_x0000_s11027"/>
                </a:ext>
                <a:ext uri="{FF2B5EF4-FFF2-40B4-BE49-F238E27FC236}">
                  <a16:creationId xmlns:a16="http://schemas.microsoft.com/office/drawing/2014/main" id="{00000000-0008-0000-0200-000013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68</xdr:row>
          <xdr:rowOff>123825</xdr:rowOff>
        </xdr:from>
        <xdr:to>
          <xdr:col>3</xdr:col>
          <xdr:colOff>466725</xdr:colOff>
          <xdr:row>69</xdr:row>
          <xdr:rowOff>161925</xdr:rowOff>
        </xdr:to>
        <xdr:sp macro="" textlink="">
          <xdr:nvSpPr>
            <xdr:cNvPr id="11028" name="Check Box 788" hidden="1">
              <a:extLst>
                <a:ext uri="{63B3BB69-23CF-44E3-9099-C40C66FF867C}">
                  <a14:compatExt spid="_x0000_s11028"/>
                </a:ext>
                <a:ext uri="{FF2B5EF4-FFF2-40B4-BE49-F238E27FC236}">
                  <a16:creationId xmlns:a16="http://schemas.microsoft.com/office/drawing/2014/main" id="{00000000-0008-0000-0200-000014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89</xdr:row>
          <xdr:rowOff>161925</xdr:rowOff>
        </xdr:from>
        <xdr:to>
          <xdr:col>9</xdr:col>
          <xdr:colOff>447675</xdr:colOff>
          <xdr:row>90</xdr:row>
          <xdr:rowOff>200025</xdr:rowOff>
        </xdr:to>
        <xdr:sp macro="" textlink="">
          <xdr:nvSpPr>
            <xdr:cNvPr id="11029" name="Check Box 789" hidden="1">
              <a:extLst>
                <a:ext uri="{63B3BB69-23CF-44E3-9099-C40C66FF867C}">
                  <a14:compatExt spid="_x0000_s11029"/>
                </a:ext>
                <a:ext uri="{FF2B5EF4-FFF2-40B4-BE49-F238E27FC236}">
                  <a16:creationId xmlns:a16="http://schemas.microsoft.com/office/drawing/2014/main" id="{00000000-0008-0000-0200-000015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xdr:row>
          <xdr:rowOff>171450</xdr:rowOff>
        </xdr:from>
        <xdr:to>
          <xdr:col>3</xdr:col>
          <xdr:colOff>514350</xdr:colOff>
          <xdr:row>14</xdr:row>
          <xdr:rowOff>19050</xdr:rowOff>
        </xdr:to>
        <xdr:sp macro="" textlink="">
          <xdr:nvSpPr>
            <xdr:cNvPr id="11031" name="Option Button 791" hidden="1">
              <a:extLst>
                <a:ext uri="{63B3BB69-23CF-44E3-9099-C40C66FF867C}">
                  <a14:compatExt spid="_x0000_s11031"/>
                </a:ext>
                <a:ext uri="{FF2B5EF4-FFF2-40B4-BE49-F238E27FC236}">
                  <a16:creationId xmlns:a16="http://schemas.microsoft.com/office/drawing/2014/main" id="{00000000-0008-0000-0200-000017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13</xdr:row>
          <xdr:rowOff>152400</xdr:rowOff>
        </xdr:from>
        <xdr:to>
          <xdr:col>3</xdr:col>
          <xdr:colOff>476250</xdr:colOff>
          <xdr:row>14</xdr:row>
          <xdr:rowOff>171450</xdr:rowOff>
        </xdr:to>
        <xdr:sp macro="" textlink="">
          <xdr:nvSpPr>
            <xdr:cNvPr id="11032" name="Option Button 792" hidden="1">
              <a:extLst>
                <a:ext uri="{63B3BB69-23CF-44E3-9099-C40C66FF867C}">
                  <a14:compatExt spid="_x0000_s11032"/>
                </a:ext>
                <a:ext uri="{FF2B5EF4-FFF2-40B4-BE49-F238E27FC236}">
                  <a16:creationId xmlns:a16="http://schemas.microsoft.com/office/drawing/2014/main" id="{00000000-0008-0000-0200-000018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15</xdr:row>
          <xdr:rowOff>0</xdr:rowOff>
        </xdr:from>
        <xdr:to>
          <xdr:col>3</xdr:col>
          <xdr:colOff>476250</xdr:colOff>
          <xdr:row>16</xdr:row>
          <xdr:rowOff>19050</xdr:rowOff>
        </xdr:to>
        <xdr:sp macro="" textlink="">
          <xdr:nvSpPr>
            <xdr:cNvPr id="11033" name="Option Button 793" hidden="1">
              <a:extLst>
                <a:ext uri="{63B3BB69-23CF-44E3-9099-C40C66FF867C}">
                  <a14:compatExt spid="_x0000_s11033"/>
                </a:ext>
                <a:ext uri="{FF2B5EF4-FFF2-40B4-BE49-F238E27FC236}">
                  <a16:creationId xmlns:a16="http://schemas.microsoft.com/office/drawing/2014/main" id="{00000000-0008-0000-0200-000019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15</xdr:row>
          <xdr:rowOff>133350</xdr:rowOff>
        </xdr:from>
        <xdr:to>
          <xdr:col>3</xdr:col>
          <xdr:colOff>476250</xdr:colOff>
          <xdr:row>17</xdr:row>
          <xdr:rowOff>19050</xdr:rowOff>
        </xdr:to>
        <xdr:sp macro="" textlink="">
          <xdr:nvSpPr>
            <xdr:cNvPr id="11034" name="Option Button 794" hidden="1">
              <a:extLst>
                <a:ext uri="{63B3BB69-23CF-44E3-9099-C40C66FF867C}">
                  <a14:compatExt spid="_x0000_s11034"/>
                </a:ext>
                <a:ext uri="{FF2B5EF4-FFF2-40B4-BE49-F238E27FC236}">
                  <a16:creationId xmlns:a16="http://schemas.microsoft.com/office/drawing/2014/main" id="{00000000-0008-0000-0200-00001A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xdr:row>
          <xdr:rowOff>0</xdr:rowOff>
        </xdr:from>
        <xdr:to>
          <xdr:col>3</xdr:col>
          <xdr:colOff>476250</xdr:colOff>
          <xdr:row>18</xdr:row>
          <xdr:rowOff>9525</xdr:rowOff>
        </xdr:to>
        <xdr:sp macro="" textlink="">
          <xdr:nvSpPr>
            <xdr:cNvPr id="11035" name="Option Button 795" hidden="1">
              <a:extLst>
                <a:ext uri="{63B3BB69-23CF-44E3-9099-C40C66FF867C}">
                  <a14:compatExt spid="_x0000_s11035"/>
                </a:ext>
                <a:ext uri="{FF2B5EF4-FFF2-40B4-BE49-F238E27FC236}">
                  <a16:creationId xmlns:a16="http://schemas.microsoft.com/office/drawing/2014/main" id="{00000000-0008-0000-0200-00001B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74</xdr:row>
          <xdr:rowOff>171450</xdr:rowOff>
        </xdr:from>
        <xdr:to>
          <xdr:col>3</xdr:col>
          <xdr:colOff>466725</xdr:colOff>
          <xdr:row>76</xdr:row>
          <xdr:rowOff>47625</xdr:rowOff>
        </xdr:to>
        <xdr:sp macro="" textlink="">
          <xdr:nvSpPr>
            <xdr:cNvPr id="11036" name="Check Box 796" hidden="1">
              <a:extLst>
                <a:ext uri="{63B3BB69-23CF-44E3-9099-C40C66FF867C}">
                  <a14:compatExt spid="_x0000_s11036"/>
                </a:ext>
                <a:ext uri="{FF2B5EF4-FFF2-40B4-BE49-F238E27FC236}">
                  <a16:creationId xmlns:a16="http://schemas.microsoft.com/office/drawing/2014/main" id="{00000000-0008-0000-0200-00001C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70</xdr:row>
          <xdr:rowOff>123825</xdr:rowOff>
        </xdr:from>
        <xdr:to>
          <xdr:col>3</xdr:col>
          <xdr:colOff>466725</xdr:colOff>
          <xdr:row>71</xdr:row>
          <xdr:rowOff>152400</xdr:rowOff>
        </xdr:to>
        <xdr:sp macro="" textlink="">
          <xdr:nvSpPr>
            <xdr:cNvPr id="11045" name="Check Box 805" hidden="1">
              <a:extLst>
                <a:ext uri="{63B3BB69-23CF-44E3-9099-C40C66FF867C}">
                  <a14:compatExt spid="_x0000_s11045"/>
                </a:ext>
                <a:ext uri="{FF2B5EF4-FFF2-40B4-BE49-F238E27FC236}">
                  <a16:creationId xmlns:a16="http://schemas.microsoft.com/office/drawing/2014/main" id="{00000000-0008-0000-0200-000025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70</xdr:row>
          <xdr:rowOff>123825</xdr:rowOff>
        </xdr:from>
        <xdr:to>
          <xdr:col>3</xdr:col>
          <xdr:colOff>466725</xdr:colOff>
          <xdr:row>71</xdr:row>
          <xdr:rowOff>142875</xdr:rowOff>
        </xdr:to>
        <xdr:sp macro="" textlink="">
          <xdr:nvSpPr>
            <xdr:cNvPr id="11046" name="Check Box 806" hidden="1">
              <a:extLst>
                <a:ext uri="{63B3BB69-23CF-44E3-9099-C40C66FF867C}">
                  <a14:compatExt spid="_x0000_s11046"/>
                </a:ext>
                <a:ext uri="{FF2B5EF4-FFF2-40B4-BE49-F238E27FC236}">
                  <a16:creationId xmlns:a16="http://schemas.microsoft.com/office/drawing/2014/main" id="{00000000-0008-0000-0200-000026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71</xdr:row>
          <xdr:rowOff>123825</xdr:rowOff>
        </xdr:from>
        <xdr:to>
          <xdr:col>3</xdr:col>
          <xdr:colOff>466725</xdr:colOff>
          <xdr:row>72</xdr:row>
          <xdr:rowOff>161925</xdr:rowOff>
        </xdr:to>
        <xdr:sp macro="" textlink="">
          <xdr:nvSpPr>
            <xdr:cNvPr id="11047" name="Check Box 807" hidden="1">
              <a:extLst>
                <a:ext uri="{63B3BB69-23CF-44E3-9099-C40C66FF867C}">
                  <a14:compatExt spid="_x0000_s11047"/>
                </a:ext>
                <a:ext uri="{FF2B5EF4-FFF2-40B4-BE49-F238E27FC236}">
                  <a16:creationId xmlns:a16="http://schemas.microsoft.com/office/drawing/2014/main" id="{00000000-0008-0000-0200-000027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71</xdr:row>
          <xdr:rowOff>123825</xdr:rowOff>
        </xdr:from>
        <xdr:to>
          <xdr:col>3</xdr:col>
          <xdr:colOff>466725</xdr:colOff>
          <xdr:row>72</xdr:row>
          <xdr:rowOff>161925</xdr:rowOff>
        </xdr:to>
        <xdr:sp macro="" textlink="">
          <xdr:nvSpPr>
            <xdr:cNvPr id="11048" name="Check Box 808" hidden="1">
              <a:extLst>
                <a:ext uri="{63B3BB69-23CF-44E3-9099-C40C66FF867C}">
                  <a14:compatExt spid="_x0000_s11048"/>
                </a:ext>
                <a:ext uri="{FF2B5EF4-FFF2-40B4-BE49-F238E27FC236}">
                  <a16:creationId xmlns:a16="http://schemas.microsoft.com/office/drawing/2014/main" id="{00000000-0008-0000-0200-000028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71</xdr:row>
          <xdr:rowOff>123825</xdr:rowOff>
        </xdr:from>
        <xdr:to>
          <xdr:col>3</xdr:col>
          <xdr:colOff>466725</xdr:colOff>
          <xdr:row>72</xdr:row>
          <xdr:rowOff>161925</xdr:rowOff>
        </xdr:to>
        <xdr:sp macro="" textlink="">
          <xdr:nvSpPr>
            <xdr:cNvPr id="11049" name="Check Box 809" hidden="1">
              <a:extLst>
                <a:ext uri="{63B3BB69-23CF-44E3-9099-C40C66FF867C}">
                  <a14:compatExt spid="_x0000_s11049"/>
                </a:ext>
                <a:ext uri="{FF2B5EF4-FFF2-40B4-BE49-F238E27FC236}">
                  <a16:creationId xmlns:a16="http://schemas.microsoft.com/office/drawing/2014/main" id="{00000000-0008-0000-0200-000029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10</xdr:row>
          <xdr:rowOff>123825</xdr:rowOff>
        </xdr:from>
        <xdr:to>
          <xdr:col>4</xdr:col>
          <xdr:colOff>466725</xdr:colOff>
          <xdr:row>12</xdr:row>
          <xdr:rowOff>9525</xdr:rowOff>
        </xdr:to>
        <xdr:sp macro="" textlink="">
          <xdr:nvSpPr>
            <xdr:cNvPr id="11050" name="Check Box 810" hidden="1">
              <a:extLst>
                <a:ext uri="{63B3BB69-23CF-44E3-9099-C40C66FF867C}">
                  <a14:compatExt spid="_x0000_s11050"/>
                </a:ext>
                <a:ext uri="{FF2B5EF4-FFF2-40B4-BE49-F238E27FC236}">
                  <a16:creationId xmlns:a16="http://schemas.microsoft.com/office/drawing/2014/main" id="{00000000-0008-0000-0200-00002A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21</xdr:row>
          <xdr:rowOff>123825</xdr:rowOff>
        </xdr:from>
        <xdr:to>
          <xdr:col>4</xdr:col>
          <xdr:colOff>466725</xdr:colOff>
          <xdr:row>23</xdr:row>
          <xdr:rowOff>0</xdr:rowOff>
        </xdr:to>
        <xdr:sp macro="" textlink="">
          <xdr:nvSpPr>
            <xdr:cNvPr id="11051" name="Check Box 811" hidden="1">
              <a:extLst>
                <a:ext uri="{63B3BB69-23CF-44E3-9099-C40C66FF867C}">
                  <a14:compatExt spid="_x0000_s11051"/>
                </a:ext>
                <a:ext uri="{FF2B5EF4-FFF2-40B4-BE49-F238E27FC236}">
                  <a16:creationId xmlns:a16="http://schemas.microsoft.com/office/drawing/2014/main" id="{00000000-0008-0000-0200-00002B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22</xdr:row>
          <xdr:rowOff>123825</xdr:rowOff>
        </xdr:from>
        <xdr:to>
          <xdr:col>4</xdr:col>
          <xdr:colOff>466725</xdr:colOff>
          <xdr:row>24</xdr:row>
          <xdr:rowOff>19050</xdr:rowOff>
        </xdr:to>
        <xdr:sp macro="" textlink="">
          <xdr:nvSpPr>
            <xdr:cNvPr id="11052" name="Check Box 812" hidden="1">
              <a:extLst>
                <a:ext uri="{63B3BB69-23CF-44E3-9099-C40C66FF867C}">
                  <a14:compatExt spid="_x0000_s11052"/>
                </a:ext>
                <a:ext uri="{FF2B5EF4-FFF2-40B4-BE49-F238E27FC236}">
                  <a16:creationId xmlns:a16="http://schemas.microsoft.com/office/drawing/2014/main" id="{00000000-0008-0000-0200-00002C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23</xdr:row>
          <xdr:rowOff>123825</xdr:rowOff>
        </xdr:from>
        <xdr:to>
          <xdr:col>4</xdr:col>
          <xdr:colOff>466725</xdr:colOff>
          <xdr:row>25</xdr:row>
          <xdr:rowOff>19050</xdr:rowOff>
        </xdr:to>
        <xdr:sp macro="" textlink="">
          <xdr:nvSpPr>
            <xdr:cNvPr id="11053" name="Check Box 813" hidden="1">
              <a:extLst>
                <a:ext uri="{63B3BB69-23CF-44E3-9099-C40C66FF867C}">
                  <a14:compatExt spid="_x0000_s11053"/>
                </a:ext>
                <a:ext uri="{FF2B5EF4-FFF2-40B4-BE49-F238E27FC236}">
                  <a16:creationId xmlns:a16="http://schemas.microsoft.com/office/drawing/2014/main" id="{00000000-0008-0000-0200-00002D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23</xdr:row>
          <xdr:rowOff>123825</xdr:rowOff>
        </xdr:from>
        <xdr:to>
          <xdr:col>4</xdr:col>
          <xdr:colOff>466725</xdr:colOff>
          <xdr:row>25</xdr:row>
          <xdr:rowOff>19050</xdr:rowOff>
        </xdr:to>
        <xdr:sp macro="" textlink="">
          <xdr:nvSpPr>
            <xdr:cNvPr id="11054" name="Check Box 814" hidden="1">
              <a:extLst>
                <a:ext uri="{63B3BB69-23CF-44E3-9099-C40C66FF867C}">
                  <a14:compatExt spid="_x0000_s11054"/>
                </a:ext>
                <a:ext uri="{FF2B5EF4-FFF2-40B4-BE49-F238E27FC236}">
                  <a16:creationId xmlns:a16="http://schemas.microsoft.com/office/drawing/2014/main" id="{00000000-0008-0000-0200-00002E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13</xdr:row>
          <xdr:rowOff>123825</xdr:rowOff>
        </xdr:from>
        <xdr:to>
          <xdr:col>4</xdr:col>
          <xdr:colOff>466725</xdr:colOff>
          <xdr:row>15</xdr:row>
          <xdr:rowOff>19050</xdr:rowOff>
        </xdr:to>
        <xdr:sp macro="" textlink="">
          <xdr:nvSpPr>
            <xdr:cNvPr id="11057" name="Check Box 817" hidden="1">
              <a:extLst>
                <a:ext uri="{63B3BB69-23CF-44E3-9099-C40C66FF867C}">
                  <a14:compatExt spid="_x0000_s11057"/>
                </a:ext>
                <a:ext uri="{FF2B5EF4-FFF2-40B4-BE49-F238E27FC236}">
                  <a16:creationId xmlns:a16="http://schemas.microsoft.com/office/drawing/2014/main" id="{00000000-0008-0000-0200-000031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13</xdr:row>
          <xdr:rowOff>123825</xdr:rowOff>
        </xdr:from>
        <xdr:to>
          <xdr:col>4</xdr:col>
          <xdr:colOff>466725</xdr:colOff>
          <xdr:row>15</xdr:row>
          <xdr:rowOff>19050</xdr:rowOff>
        </xdr:to>
        <xdr:sp macro="" textlink="">
          <xdr:nvSpPr>
            <xdr:cNvPr id="11058" name="Check Box 818" hidden="1">
              <a:extLst>
                <a:ext uri="{63B3BB69-23CF-44E3-9099-C40C66FF867C}">
                  <a14:compatExt spid="_x0000_s11058"/>
                </a:ext>
                <a:ext uri="{FF2B5EF4-FFF2-40B4-BE49-F238E27FC236}">
                  <a16:creationId xmlns:a16="http://schemas.microsoft.com/office/drawing/2014/main" id="{00000000-0008-0000-0200-000032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15</xdr:row>
          <xdr:rowOff>123825</xdr:rowOff>
        </xdr:from>
        <xdr:to>
          <xdr:col>4</xdr:col>
          <xdr:colOff>466725</xdr:colOff>
          <xdr:row>17</xdr:row>
          <xdr:rowOff>19050</xdr:rowOff>
        </xdr:to>
        <xdr:sp macro="" textlink="">
          <xdr:nvSpPr>
            <xdr:cNvPr id="11059" name="Check Box 819" hidden="1">
              <a:extLst>
                <a:ext uri="{63B3BB69-23CF-44E3-9099-C40C66FF867C}">
                  <a14:compatExt spid="_x0000_s11059"/>
                </a:ext>
                <a:ext uri="{FF2B5EF4-FFF2-40B4-BE49-F238E27FC236}">
                  <a16:creationId xmlns:a16="http://schemas.microsoft.com/office/drawing/2014/main" id="{00000000-0008-0000-0200-000033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15</xdr:row>
          <xdr:rowOff>123825</xdr:rowOff>
        </xdr:from>
        <xdr:to>
          <xdr:col>33</xdr:col>
          <xdr:colOff>466725</xdr:colOff>
          <xdr:row>17</xdr:row>
          <xdr:rowOff>9525</xdr:rowOff>
        </xdr:to>
        <xdr:sp macro="" textlink="">
          <xdr:nvSpPr>
            <xdr:cNvPr id="11060" name="Check Box 820" hidden="1">
              <a:extLst>
                <a:ext uri="{63B3BB69-23CF-44E3-9099-C40C66FF867C}">
                  <a14:compatExt spid="_x0000_s11060"/>
                </a:ext>
                <a:ext uri="{FF2B5EF4-FFF2-40B4-BE49-F238E27FC236}">
                  <a16:creationId xmlns:a16="http://schemas.microsoft.com/office/drawing/2014/main" id="{00000000-0008-0000-0200-000034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14</xdr:row>
          <xdr:rowOff>123825</xdr:rowOff>
        </xdr:from>
        <xdr:to>
          <xdr:col>33</xdr:col>
          <xdr:colOff>466725</xdr:colOff>
          <xdr:row>16</xdr:row>
          <xdr:rowOff>9525</xdr:rowOff>
        </xdr:to>
        <xdr:sp macro="" textlink="">
          <xdr:nvSpPr>
            <xdr:cNvPr id="11061" name="Check Box 821" hidden="1">
              <a:extLst>
                <a:ext uri="{63B3BB69-23CF-44E3-9099-C40C66FF867C}">
                  <a14:compatExt spid="_x0000_s11061"/>
                </a:ext>
                <a:ext uri="{FF2B5EF4-FFF2-40B4-BE49-F238E27FC236}">
                  <a16:creationId xmlns:a16="http://schemas.microsoft.com/office/drawing/2014/main" id="{00000000-0008-0000-0200-000035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18</xdr:row>
          <xdr:rowOff>123825</xdr:rowOff>
        </xdr:from>
        <xdr:to>
          <xdr:col>33</xdr:col>
          <xdr:colOff>466725</xdr:colOff>
          <xdr:row>20</xdr:row>
          <xdr:rowOff>9525</xdr:rowOff>
        </xdr:to>
        <xdr:sp macro="" textlink="">
          <xdr:nvSpPr>
            <xdr:cNvPr id="11062" name="Check Box 822" hidden="1">
              <a:extLst>
                <a:ext uri="{63B3BB69-23CF-44E3-9099-C40C66FF867C}">
                  <a14:compatExt spid="_x0000_s11062"/>
                </a:ext>
                <a:ext uri="{FF2B5EF4-FFF2-40B4-BE49-F238E27FC236}">
                  <a16:creationId xmlns:a16="http://schemas.microsoft.com/office/drawing/2014/main" id="{00000000-0008-0000-0200-000036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17</xdr:row>
          <xdr:rowOff>123825</xdr:rowOff>
        </xdr:from>
        <xdr:to>
          <xdr:col>33</xdr:col>
          <xdr:colOff>466725</xdr:colOff>
          <xdr:row>19</xdr:row>
          <xdr:rowOff>9525</xdr:rowOff>
        </xdr:to>
        <xdr:sp macro="" textlink="">
          <xdr:nvSpPr>
            <xdr:cNvPr id="11063" name="Check Box 823" hidden="1">
              <a:extLst>
                <a:ext uri="{63B3BB69-23CF-44E3-9099-C40C66FF867C}">
                  <a14:compatExt spid="_x0000_s11063"/>
                </a:ext>
                <a:ext uri="{FF2B5EF4-FFF2-40B4-BE49-F238E27FC236}">
                  <a16:creationId xmlns:a16="http://schemas.microsoft.com/office/drawing/2014/main" id="{00000000-0008-0000-0200-000037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21</xdr:row>
          <xdr:rowOff>123825</xdr:rowOff>
        </xdr:from>
        <xdr:to>
          <xdr:col>33</xdr:col>
          <xdr:colOff>466725</xdr:colOff>
          <xdr:row>23</xdr:row>
          <xdr:rowOff>9525</xdr:rowOff>
        </xdr:to>
        <xdr:sp macro="" textlink="">
          <xdr:nvSpPr>
            <xdr:cNvPr id="11064" name="Check Box 824" hidden="1">
              <a:extLst>
                <a:ext uri="{63B3BB69-23CF-44E3-9099-C40C66FF867C}">
                  <a14:compatExt spid="_x0000_s11064"/>
                </a:ext>
                <a:ext uri="{FF2B5EF4-FFF2-40B4-BE49-F238E27FC236}">
                  <a16:creationId xmlns:a16="http://schemas.microsoft.com/office/drawing/2014/main" id="{00000000-0008-0000-0200-000038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20</xdr:row>
          <xdr:rowOff>123825</xdr:rowOff>
        </xdr:from>
        <xdr:to>
          <xdr:col>33</xdr:col>
          <xdr:colOff>466725</xdr:colOff>
          <xdr:row>22</xdr:row>
          <xdr:rowOff>9525</xdr:rowOff>
        </xdr:to>
        <xdr:sp macro="" textlink="">
          <xdr:nvSpPr>
            <xdr:cNvPr id="11065" name="Check Box 825" hidden="1">
              <a:extLst>
                <a:ext uri="{63B3BB69-23CF-44E3-9099-C40C66FF867C}">
                  <a14:compatExt spid="_x0000_s11065"/>
                </a:ext>
                <a:ext uri="{FF2B5EF4-FFF2-40B4-BE49-F238E27FC236}">
                  <a16:creationId xmlns:a16="http://schemas.microsoft.com/office/drawing/2014/main" id="{00000000-0008-0000-0200-000039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30</xdr:row>
          <xdr:rowOff>123825</xdr:rowOff>
        </xdr:from>
        <xdr:to>
          <xdr:col>33</xdr:col>
          <xdr:colOff>466725</xdr:colOff>
          <xdr:row>32</xdr:row>
          <xdr:rowOff>9525</xdr:rowOff>
        </xdr:to>
        <xdr:sp macro="" textlink="">
          <xdr:nvSpPr>
            <xdr:cNvPr id="11066" name="Check Box 826" hidden="1">
              <a:extLst>
                <a:ext uri="{63B3BB69-23CF-44E3-9099-C40C66FF867C}">
                  <a14:compatExt spid="_x0000_s11066"/>
                </a:ext>
                <a:ext uri="{FF2B5EF4-FFF2-40B4-BE49-F238E27FC236}">
                  <a16:creationId xmlns:a16="http://schemas.microsoft.com/office/drawing/2014/main" id="{00000000-0008-0000-0200-00003A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29</xdr:row>
          <xdr:rowOff>123825</xdr:rowOff>
        </xdr:from>
        <xdr:to>
          <xdr:col>33</xdr:col>
          <xdr:colOff>466725</xdr:colOff>
          <xdr:row>31</xdr:row>
          <xdr:rowOff>9525</xdr:rowOff>
        </xdr:to>
        <xdr:sp macro="" textlink="">
          <xdr:nvSpPr>
            <xdr:cNvPr id="11067" name="Check Box 827" hidden="1">
              <a:extLst>
                <a:ext uri="{63B3BB69-23CF-44E3-9099-C40C66FF867C}">
                  <a14:compatExt spid="_x0000_s11067"/>
                </a:ext>
                <a:ext uri="{FF2B5EF4-FFF2-40B4-BE49-F238E27FC236}">
                  <a16:creationId xmlns:a16="http://schemas.microsoft.com/office/drawing/2014/main" id="{00000000-0008-0000-0200-00003B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33</xdr:row>
          <xdr:rowOff>123825</xdr:rowOff>
        </xdr:from>
        <xdr:to>
          <xdr:col>33</xdr:col>
          <xdr:colOff>466725</xdr:colOff>
          <xdr:row>35</xdr:row>
          <xdr:rowOff>9525</xdr:rowOff>
        </xdr:to>
        <xdr:sp macro="" textlink="">
          <xdr:nvSpPr>
            <xdr:cNvPr id="11068" name="Check Box 828" hidden="1">
              <a:extLst>
                <a:ext uri="{63B3BB69-23CF-44E3-9099-C40C66FF867C}">
                  <a14:compatExt spid="_x0000_s11068"/>
                </a:ext>
                <a:ext uri="{FF2B5EF4-FFF2-40B4-BE49-F238E27FC236}">
                  <a16:creationId xmlns:a16="http://schemas.microsoft.com/office/drawing/2014/main" id="{00000000-0008-0000-0200-00003C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32</xdr:row>
          <xdr:rowOff>123825</xdr:rowOff>
        </xdr:from>
        <xdr:to>
          <xdr:col>33</xdr:col>
          <xdr:colOff>466725</xdr:colOff>
          <xdr:row>34</xdr:row>
          <xdr:rowOff>9525</xdr:rowOff>
        </xdr:to>
        <xdr:sp macro="" textlink="">
          <xdr:nvSpPr>
            <xdr:cNvPr id="11069" name="Check Box 829" hidden="1">
              <a:extLst>
                <a:ext uri="{63B3BB69-23CF-44E3-9099-C40C66FF867C}">
                  <a14:compatExt spid="_x0000_s11069"/>
                </a:ext>
                <a:ext uri="{FF2B5EF4-FFF2-40B4-BE49-F238E27FC236}">
                  <a16:creationId xmlns:a16="http://schemas.microsoft.com/office/drawing/2014/main" id="{00000000-0008-0000-0200-00003D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24</xdr:row>
          <xdr:rowOff>123825</xdr:rowOff>
        </xdr:from>
        <xdr:to>
          <xdr:col>33</xdr:col>
          <xdr:colOff>466725</xdr:colOff>
          <xdr:row>26</xdr:row>
          <xdr:rowOff>9525</xdr:rowOff>
        </xdr:to>
        <xdr:sp macro="" textlink="">
          <xdr:nvSpPr>
            <xdr:cNvPr id="11072" name="Check Box 832" hidden="1">
              <a:extLst>
                <a:ext uri="{63B3BB69-23CF-44E3-9099-C40C66FF867C}">
                  <a14:compatExt spid="_x0000_s11072"/>
                </a:ext>
                <a:ext uri="{FF2B5EF4-FFF2-40B4-BE49-F238E27FC236}">
                  <a16:creationId xmlns:a16="http://schemas.microsoft.com/office/drawing/2014/main" id="{00000000-0008-0000-0200-000040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23</xdr:row>
          <xdr:rowOff>123825</xdr:rowOff>
        </xdr:from>
        <xdr:to>
          <xdr:col>33</xdr:col>
          <xdr:colOff>466725</xdr:colOff>
          <xdr:row>25</xdr:row>
          <xdr:rowOff>9525</xdr:rowOff>
        </xdr:to>
        <xdr:sp macro="" textlink="">
          <xdr:nvSpPr>
            <xdr:cNvPr id="11073" name="Check Box 833" hidden="1">
              <a:extLst>
                <a:ext uri="{63B3BB69-23CF-44E3-9099-C40C66FF867C}">
                  <a14:compatExt spid="_x0000_s11073"/>
                </a:ext>
                <a:ext uri="{FF2B5EF4-FFF2-40B4-BE49-F238E27FC236}">
                  <a16:creationId xmlns:a16="http://schemas.microsoft.com/office/drawing/2014/main" id="{00000000-0008-0000-0200-000041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27</xdr:row>
          <xdr:rowOff>123825</xdr:rowOff>
        </xdr:from>
        <xdr:to>
          <xdr:col>33</xdr:col>
          <xdr:colOff>466725</xdr:colOff>
          <xdr:row>29</xdr:row>
          <xdr:rowOff>9525</xdr:rowOff>
        </xdr:to>
        <xdr:sp macro="" textlink="">
          <xdr:nvSpPr>
            <xdr:cNvPr id="11074" name="Check Box 834" hidden="1">
              <a:extLst>
                <a:ext uri="{63B3BB69-23CF-44E3-9099-C40C66FF867C}">
                  <a14:compatExt spid="_x0000_s11074"/>
                </a:ext>
                <a:ext uri="{FF2B5EF4-FFF2-40B4-BE49-F238E27FC236}">
                  <a16:creationId xmlns:a16="http://schemas.microsoft.com/office/drawing/2014/main" id="{00000000-0008-0000-0200-000042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26</xdr:row>
          <xdr:rowOff>123825</xdr:rowOff>
        </xdr:from>
        <xdr:to>
          <xdr:col>33</xdr:col>
          <xdr:colOff>466725</xdr:colOff>
          <xdr:row>28</xdr:row>
          <xdr:rowOff>9525</xdr:rowOff>
        </xdr:to>
        <xdr:sp macro="" textlink="">
          <xdr:nvSpPr>
            <xdr:cNvPr id="11075" name="Check Box 835" hidden="1">
              <a:extLst>
                <a:ext uri="{63B3BB69-23CF-44E3-9099-C40C66FF867C}">
                  <a14:compatExt spid="_x0000_s11075"/>
                </a:ext>
                <a:ext uri="{FF2B5EF4-FFF2-40B4-BE49-F238E27FC236}">
                  <a16:creationId xmlns:a16="http://schemas.microsoft.com/office/drawing/2014/main" id="{00000000-0008-0000-0200-000043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38</xdr:row>
          <xdr:rowOff>133350</xdr:rowOff>
        </xdr:from>
        <xdr:to>
          <xdr:col>3</xdr:col>
          <xdr:colOff>457200</xdr:colOff>
          <xdr:row>40</xdr:row>
          <xdr:rowOff>19050</xdr:rowOff>
        </xdr:to>
        <xdr:sp macro="" textlink="">
          <xdr:nvSpPr>
            <xdr:cNvPr id="11076" name="Check Box 836" hidden="1">
              <a:extLst>
                <a:ext uri="{63B3BB69-23CF-44E3-9099-C40C66FF867C}">
                  <a14:compatExt spid="_x0000_s11076"/>
                </a:ext>
                <a:ext uri="{FF2B5EF4-FFF2-40B4-BE49-F238E27FC236}">
                  <a16:creationId xmlns:a16="http://schemas.microsoft.com/office/drawing/2014/main" id="{00000000-0008-0000-0200-000044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39</xdr:row>
          <xdr:rowOff>133350</xdr:rowOff>
        </xdr:from>
        <xdr:to>
          <xdr:col>3</xdr:col>
          <xdr:colOff>457200</xdr:colOff>
          <xdr:row>41</xdr:row>
          <xdr:rowOff>9525</xdr:rowOff>
        </xdr:to>
        <xdr:sp macro="" textlink="">
          <xdr:nvSpPr>
            <xdr:cNvPr id="11077" name="Check Box 837" hidden="1">
              <a:extLst>
                <a:ext uri="{63B3BB69-23CF-44E3-9099-C40C66FF867C}">
                  <a14:compatExt spid="_x0000_s11077"/>
                </a:ext>
                <a:ext uri="{FF2B5EF4-FFF2-40B4-BE49-F238E27FC236}">
                  <a16:creationId xmlns:a16="http://schemas.microsoft.com/office/drawing/2014/main" id="{00000000-0008-0000-0200-000045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25</xdr:row>
          <xdr:rowOff>123825</xdr:rowOff>
        </xdr:from>
        <xdr:to>
          <xdr:col>9</xdr:col>
          <xdr:colOff>466725</xdr:colOff>
          <xdr:row>27</xdr:row>
          <xdr:rowOff>9525</xdr:rowOff>
        </xdr:to>
        <xdr:sp macro="" textlink="">
          <xdr:nvSpPr>
            <xdr:cNvPr id="11079" name="Check Box 839" hidden="1">
              <a:extLst>
                <a:ext uri="{63B3BB69-23CF-44E3-9099-C40C66FF867C}">
                  <a14:compatExt spid="_x0000_s11079"/>
                </a:ext>
                <a:ext uri="{FF2B5EF4-FFF2-40B4-BE49-F238E27FC236}">
                  <a16:creationId xmlns:a16="http://schemas.microsoft.com/office/drawing/2014/main" id="{00000000-0008-0000-0200-000047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24</xdr:row>
          <xdr:rowOff>123825</xdr:rowOff>
        </xdr:from>
        <xdr:to>
          <xdr:col>9</xdr:col>
          <xdr:colOff>466725</xdr:colOff>
          <xdr:row>26</xdr:row>
          <xdr:rowOff>9525</xdr:rowOff>
        </xdr:to>
        <xdr:sp macro="" textlink="">
          <xdr:nvSpPr>
            <xdr:cNvPr id="11080" name="Check Box 840" hidden="1">
              <a:extLst>
                <a:ext uri="{63B3BB69-23CF-44E3-9099-C40C66FF867C}">
                  <a14:compatExt spid="_x0000_s11080"/>
                </a:ext>
                <a:ext uri="{FF2B5EF4-FFF2-40B4-BE49-F238E27FC236}">
                  <a16:creationId xmlns:a16="http://schemas.microsoft.com/office/drawing/2014/main" id="{00000000-0008-0000-0200-000048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129</xdr:row>
          <xdr:rowOff>180975</xdr:rowOff>
        </xdr:from>
        <xdr:to>
          <xdr:col>9</xdr:col>
          <xdr:colOff>466725</xdr:colOff>
          <xdr:row>131</xdr:row>
          <xdr:rowOff>19050</xdr:rowOff>
        </xdr:to>
        <xdr:sp macro="" textlink="">
          <xdr:nvSpPr>
            <xdr:cNvPr id="11081" name="Check Box 841" hidden="1">
              <a:extLst>
                <a:ext uri="{63B3BB69-23CF-44E3-9099-C40C66FF867C}">
                  <a14:compatExt spid="_x0000_s11081"/>
                </a:ext>
                <a:ext uri="{FF2B5EF4-FFF2-40B4-BE49-F238E27FC236}">
                  <a16:creationId xmlns:a16="http://schemas.microsoft.com/office/drawing/2014/main" id="{00000000-0008-0000-0200-000049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128</xdr:row>
          <xdr:rowOff>180975</xdr:rowOff>
        </xdr:from>
        <xdr:to>
          <xdr:col>9</xdr:col>
          <xdr:colOff>466725</xdr:colOff>
          <xdr:row>130</xdr:row>
          <xdr:rowOff>19050</xdr:rowOff>
        </xdr:to>
        <xdr:sp macro="" textlink="">
          <xdr:nvSpPr>
            <xdr:cNvPr id="11082" name="Check Box 842" hidden="1">
              <a:extLst>
                <a:ext uri="{63B3BB69-23CF-44E3-9099-C40C66FF867C}">
                  <a14:compatExt spid="_x0000_s11082"/>
                </a:ext>
                <a:ext uri="{FF2B5EF4-FFF2-40B4-BE49-F238E27FC236}">
                  <a16:creationId xmlns:a16="http://schemas.microsoft.com/office/drawing/2014/main" id="{00000000-0008-0000-0200-00004A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132</xdr:row>
          <xdr:rowOff>180975</xdr:rowOff>
        </xdr:from>
        <xdr:to>
          <xdr:col>9</xdr:col>
          <xdr:colOff>466725</xdr:colOff>
          <xdr:row>134</xdr:row>
          <xdr:rowOff>19050</xdr:rowOff>
        </xdr:to>
        <xdr:sp macro="" textlink="">
          <xdr:nvSpPr>
            <xdr:cNvPr id="11083" name="Check Box 843" hidden="1">
              <a:extLst>
                <a:ext uri="{63B3BB69-23CF-44E3-9099-C40C66FF867C}">
                  <a14:compatExt spid="_x0000_s11083"/>
                </a:ext>
                <a:ext uri="{FF2B5EF4-FFF2-40B4-BE49-F238E27FC236}">
                  <a16:creationId xmlns:a16="http://schemas.microsoft.com/office/drawing/2014/main" id="{00000000-0008-0000-0200-00004B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131</xdr:row>
          <xdr:rowOff>180975</xdr:rowOff>
        </xdr:from>
        <xdr:to>
          <xdr:col>9</xdr:col>
          <xdr:colOff>466725</xdr:colOff>
          <xdr:row>133</xdr:row>
          <xdr:rowOff>19050</xdr:rowOff>
        </xdr:to>
        <xdr:sp macro="" textlink="">
          <xdr:nvSpPr>
            <xdr:cNvPr id="11084" name="Check Box 844" hidden="1">
              <a:extLst>
                <a:ext uri="{63B3BB69-23CF-44E3-9099-C40C66FF867C}">
                  <a14:compatExt spid="_x0000_s11084"/>
                </a:ext>
                <a:ext uri="{FF2B5EF4-FFF2-40B4-BE49-F238E27FC236}">
                  <a16:creationId xmlns:a16="http://schemas.microsoft.com/office/drawing/2014/main" id="{00000000-0008-0000-0200-00004C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141</xdr:row>
          <xdr:rowOff>180975</xdr:rowOff>
        </xdr:from>
        <xdr:to>
          <xdr:col>9</xdr:col>
          <xdr:colOff>466725</xdr:colOff>
          <xdr:row>143</xdr:row>
          <xdr:rowOff>19050</xdr:rowOff>
        </xdr:to>
        <xdr:sp macro="" textlink="">
          <xdr:nvSpPr>
            <xdr:cNvPr id="11085" name="Check Box 845" hidden="1">
              <a:extLst>
                <a:ext uri="{63B3BB69-23CF-44E3-9099-C40C66FF867C}">
                  <a14:compatExt spid="_x0000_s11085"/>
                </a:ext>
                <a:ext uri="{FF2B5EF4-FFF2-40B4-BE49-F238E27FC236}">
                  <a16:creationId xmlns:a16="http://schemas.microsoft.com/office/drawing/2014/main" id="{00000000-0008-0000-0200-00004D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140</xdr:row>
          <xdr:rowOff>180975</xdr:rowOff>
        </xdr:from>
        <xdr:to>
          <xdr:col>9</xdr:col>
          <xdr:colOff>466725</xdr:colOff>
          <xdr:row>142</xdr:row>
          <xdr:rowOff>19050</xdr:rowOff>
        </xdr:to>
        <xdr:sp macro="" textlink="">
          <xdr:nvSpPr>
            <xdr:cNvPr id="11086" name="Check Box 846" hidden="1">
              <a:extLst>
                <a:ext uri="{63B3BB69-23CF-44E3-9099-C40C66FF867C}">
                  <a14:compatExt spid="_x0000_s11086"/>
                </a:ext>
                <a:ext uri="{FF2B5EF4-FFF2-40B4-BE49-F238E27FC236}">
                  <a16:creationId xmlns:a16="http://schemas.microsoft.com/office/drawing/2014/main" id="{00000000-0008-0000-0200-00004E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144</xdr:row>
          <xdr:rowOff>180975</xdr:rowOff>
        </xdr:from>
        <xdr:to>
          <xdr:col>9</xdr:col>
          <xdr:colOff>466725</xdr:colOff>
          <xdr:row>146</xdr:row>
          <xdr:rowOff>19050</xdr:rowOff>
        </xdr:to>
        <xdr:sp macro="" textlink="">
          <xdr:nvSpPr>
            <xdr:cNvPr id="11087" name="Check Box 847" hidden="1">
              <a:extLst>
                <a:ext uri="{63B3BB69-23CF-44E3-9099-C40C66FF867C}">
                  <a14:compatExt spid="_x0000_s11087"/>
                </a:ext>
                <a:ext uri="{FF2B5EF4-FFF2-40B4-BE49-F238E27FC236}">
                  <a16:creationId xmlns:a16="http://schemas.microsoft.com/office/drawing/2014/main" id="{00000000-0008-0000-0200-00004F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143</xdr:row>
          <xdr:rowOff>180975</xdr:rowOff>
        </xdr:from>
        <xdr:to>
          <xdr:col>9</xdr:col>
          <xdr:colOff>466725</xdr:colOff>
          <xdr:row>145</xdr:row>
          <xdr:rowOff>19050</xdr:rowOff>
        </xdr:to>
        <xdr:sp macro="" textlink="">
          <xdr:nvSpPr>
            <xdr:cNvPr id="11088" name="Check Box 848" hidden="1">
              <a:extLst>
                <a:ext uri="{63B3BB69-23CF-44E3-9099-C40C66FF867C}">
                  <a14:compatExt spid="_x0000_s11088"/>
                </a:ext>
                <a:ext uri="{FF2B5EF4-FFF2-40B4-BE49-F238E27FC236}">
                  <a16:creationId xmlns:a16="http://schemas.microsoft.com/office/drawing/2014/main" id="{00000000-0008-0000-0200-000050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147</xdr:row>
          <xdr:rowOff>171450</xdr:rowOff>
        </xdr:from>
        <xdr:to>
          <xdr:col>9</xdr:col>
          <xdr:colOff>476250</xdr:colOff>
          <xdr:row>148</xdr:row>
          <xdr:rowOff>180975</xdr:rowOff>
        </xdr:to>
        <xdr:sp macro="" textlink="">
          <xdr:nvSpPr>
            <xdr:cNvPr id="11089" name="Check Box 849" hidden="1">
              <a:extLst>
                <a:ext uri="{63B3BB69-23CF-44E3-9099-C40C66FF867C}">
                  <a14:compatExt spid="_x0000_s11089"/>
                </a:ext>
                <a:ext uri="{FF2B5EF4-FFF2-40B4-BE49-F238E27FC236}">
                  <a16:creationId xmlns:a16="http://schemas.microsoft.com/office/drawing/2014/main" id="{00000000-0008-0000-0200-000051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146</xdr:row>
          <xdr:rowOff>180975</xdr:rowOff>
        </xdr:from>
        <xdr:to>
          <xdr:col>9</xdr:col>
          <xdr:colOff>485775</xdr:colOff>
          <xdr:row>148</xdr:row>
          <xdr:rowOff>0</xdr:rowOff>
        </xdr:to>
        <xdr:sp macro="" textlink="">
          <xdr:nvSpPr>
            <xdr:cNvPr id="11090" name="Check Box 850" hidden="1">
              <a:extLst>
                <a:ext uri="{63B3BB69-23CF-44E3-9099-C40C66FF867C}">
                  <a14:compatExt spid="_x0000_s11090"/>
                </a:ext>
                <a:ext uri="{FF2B5EF4-FFF2-40B4-BE49-F238E27FC236}">
                  <a16:creationId xmlns:a16="http://schemas.microsoft.com/office/drawing/2014/main" id="{00000000-0008-0000-0200-000052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148</xdr:row>
          <xdr:rowOff>171450</xdr:rowOff>
        </xdr:from>
        <xdr:to>
          <xdr:col>9</xdr:col>
          <xdr:colOff>476250</xdr:colOff>
          <xdr:row>150</xdr:row>
          <xdr:rowOff>0</xdr:rowOff>
        </xdr:to>
        <xdr:sp macro="" textlink="">
          <xdr:nvSpPr>
            <xdr:cNvPr id="11091" name="Check Box 851" hidden="1">
              <a:extLst>
                <a:ext uri="{63B3BB69-23CF-44E3-9099-C40C66FF867C}">
                  <a14:compatExt spid="_x0000_s11091"/>
                </a:ext>
                <a:ext uri="{FF2B5EF4-FFF2-40B4-BE49-F238E27FC236}">
                  <a16:creationId xmlns:a16="http://schemas.microsoft.com/office/drawing/2014/main" id="{00000000-0008-0000-0200-000053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149</xdr:row>
          <xdr:rowOff>133350</xdr:rowOff>
        </xdr:from>
        <xdr:to>
          <xdr:col>9</xdr:col>
          <xdr:colOff>476250</xdr:colOff>
          <xdr:row>151</xdr:row>
          <xdr:rowOff>28575</xdr:rowOff>
        </xdr:to>
        <xdr:sp macro="" textlink="">
          <xdr:nvSpPr>
            <xdr:cNvPr id="11092" name="Check Box 852" hidden="1">
              <a:extLst>
                <a:ext uri="{63B3BB69-23CF-44E3-9099-C40C66FF867C}">
                  <a14:compatExt spid="_x0000_s11092"/>
                </a:ext>
                <a:ext uri="{FF2B5EF4-FFF2-40B4-BE49-F238E27FC236}">
                  <a16:creationId xmlns:a16="http://schemas.microsoft.com/office/drawing/2014/main" id="{00000000-0008-0000-0200-000054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135</xdr:row>
          <xdr:rowOff>180975</xdr:rowOff>
        </xdr:from>
        <xdr:to>
          <xdr:col>9</xdr:col>
          <xdr:colOff>466725</xdr:colOff>
          <xdr:row>137</xdr:row>
          <xdr:rowOff>19050</xdr:rowOff>
        </xdr:to>
        <xdr:sp macro="" textlink="">
          <xdr:nvSpPr>
            <xdr:cNvPr id="11093" name="Check Box 853" hidden="1">
              <a:extLst>
                <a:ext uri="{63B3BB69-23CF-44E3-9099-C40C66FF867C}">
                  <a14:compatExt spid="_x0000_s11093"/>
                </a:ext>
                <a:ext uri="{FF2B5EF4-FFF2-40B4-BE49-F238E27FC236}">
                  <a16:creationId xmlns:a16="http://schemas.microsoft.com/office/drawing/2014/main" id="{00000000-0008-0000-0200-000055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134</xdr:row>
          <xdr:rowOff>180975</xdr:rowOff>
        </xdr:from>
        <xdr:to>
          <xdr:col>9</xdr:col>
          <xdr:colOff>466725</xdr:colOff>
          <xdr:row>136</xdr:row>
          <xdr:rowOff>19050</xdr:rowOff>
        </xdr:to>
        <xdr:sp macro="" textlink="">
          <xdr:nvSpPr>
            <xdr:cNvPr id="11094" name="Check Box 854" hidden="1">
              <a:extLst>
                <a:ext uri="{63B3BB69-23CF-44E3-9099-C40C66FF867C}">
                  <a14:compatExt spid="_x0000_s11094"/>
                </a:ext>
                <a:ext uri="{FF2B5EF4-FFF2-40B4-BE49-F238E27FC236}">
                  <a16:creationId xmlns:a16="http://schemas.microsoft.com/office/drawing/2014/main" id="{00000000-0008-0000-0200-000056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138</xdr:row>
          <xdr:rowOff>180975</xdr:rowOff>
        </xdr:from>
        <xdr:to>
          <xdr:col>9</xdr:col>
          <xdr:colOff>466725</xdr:colOff>
          <xdr:row>140</xdr:row>
          <xdr:rowOff>19050</xdr:rowOff>
        </xdr:to>
        <xdr:sp macro="" textlink="">
          <xdr:nvSpPr>
            <xdr:cNvPr id="11095" name="Check Box 855" hidden="1">
              <a:extLst>
                <a:ext uri="{63B3BB69-23CF-44E3-9099-C40C66FF867C}">
                  <a14:compatExt spid="_x0000_s11095"/>
                </a:ext>
                <a:ext uri="{FF2B5EF4-FFF2-40B4-BE49-F238E27FC236}">
                  <a16:creationId xmlns:a16="http://schemas.microsoft.com/office/drawing/2014/main" id="{00000000-0008-0000-0200-000057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137</xdr:row>
          <xdr:rowOff>180975</xdr:rowOff>
        </xdr:from>
        <xdr:to>
          <xdr:col>9</xdr:col>
          <xdr:colOff>466725</xdr:colOff>
          <xdr:row>139</xdr:row>
          <xdr:rowOff>19050</xdr:rowOff>
        </xdr:to>
        <xdr:sp macro="" textlink="">
          <xdr:nvSpPr>
            <xdr:cNvPr id="11096" name="Check Box 856" hidden="1">
              <a:extLst>
                <a:ext uri="{63B3BB69-23CF-44E3-9099-C40C66FF867C}">
                  <a14:compatExt spid="_x0000_s11096"/>
                </a:ext>
                <a:ext uri="{FF2B5EF4-FFF2-40B4-BE49-F238E27FC236}">
                  <a16:creationId xmlns:a16="http://schemas.microsoft.com/office/drawing/2014/main" id="{00000000-0008-0000-0200-000058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18</xdr:row>
          <xdr:rowOff>133350</xdr:rowOff>
        </xdr:from>
        <xdr:to>
          <xdr:col>27</xdr:col>
          <xdr:colOff>466725</xdr:colOff>
          <xdr:row>20</xdr:row>
          <xdr:rowOff>19050</xdr:rowOff>
        </xdr:to>
        <xdr:sp macro="" textlink="">
          <xdr:nvSpPr>
            <xdr:cNvPr id="11097" name="Check Box 857" hidden="1">
              <a:extLst>
                <a:ext uri="{63B3BB69-23CF-44E3-9099-C40C66FF867C}">
                  <a14:compatExt spid="_x0000_s11097"/>
                </a:ext>
                <a:ext uri="{FF2B5EF4-FFF2-40B4-BE49-F238E27FC236}">
                  <a16:creationId xmlns:a16="http://schemas.microsoft.com/office/drawing/2014/main" id="{00000000-0008-0000-0200-000059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19</xdr:row>
          <xdr:rowOff>114300</xdr:rowOff>
        </xdr:from>
        <xdr:to>
          <xdr:col>27</xdr:col>
          <xdr:colOff>466725</xdr:colOff>
          <xdr:row>21</xdr:row>
          <xdr:rowOff>9525</xdr:rowOff>
        </xdr:to>
        <xdr:sp macro="" textlink="">
          <xdr:nvSpPr>
            <xdr:cNvPr id="11098" name="Check Box 858" hidden="1">
              <a:extLst>
                <a:ext uri="{63B3BB69-23CF-44E3-9099-C40C66FF867C}">
                  <a14:compatExt spid="_x0000_s11098"/>
                </a:ext>
                <a:ext uri="{FF2B5EF4-FFF2-40B4-BE49-F238E27FC236}">
                  <a16:creationId xmlns:a16="http://schemas.microsoft.com/office/drawing/2014/main" id="{00000000-0008-0000-0200-00005A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21</xdr:row>
          <xdr:rowOff>152400</xdr:rowOff>
        </xdr:from>
        <xdr:to>
          <xdr:col>27</xdr:col>
          <xdr:colOff>476250</xdr:colOff>
          <xdr:row>23</xdr:row>
          <xdr:rowOff>38100</xdr:rowOff>
        </xdr:to>
        <xdr:sp macro="" textlink="">
          <xdr:nvSpPr>
            <xdr:cNvPr id="11099" name="Check Box 859" hidden="1">
              <a:extLst>
                <a:ext uri="{63B3BB69-23CF-44E3-9099-C40C66FF867C}">
                  <a14:compatExt spid="_x0000_s11099"/>
                </a:ext>
                <a:ext uri="{FF2B5EF4-FFF2-40B4-BE49-F238E27FC236}">
                  <a16:creationId xmlns:a16="http://schemas.microsoft.com/office/drawing/2014/main" id="{00000000-0008-0000-0200-00005B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20</xdr:row>
          <xdr:rowOff>152400</xdr:rowOff>
        </xdr:from>
        <xdr:to>
          <xdr:col>27</xdr:col>
          <xdr:colOff>466725</xdr:colOff>
          <xdr:row>22</xdr:row>
          <xdr:rowOff>19050</xdr:rowOff>
        </xdr:to>
        <xdr:sp macro="" textlink="">
          <xdr:nvSpPr>
            <xdr:cNvPr id="11100" name="Check Box 860" hidden="1">
              <a:extLst>
                <a:ext uri="{63B3BB69-23CF-44E3-9099-C40C66FF867C}">
                  <a14:compatExt spid="_x0000_s11100"/>
                </a:ext>
                <a:ext uri="{FF2B5EF4-FFF2-40B4-BE49-F238E27FC236}">
                  <a16:creationId xmlns:a16="http://schemas.microsoft.com/office/drawing/2014/main" id="{00000000-0008-0000-0200-00005C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22</xdr:row>
          <xdr:rowOff>133350</xdr:rowOff>
        </xdr:from>
        <xdr:to>
          <xdr:col>27</xdr:col>
          <xdr:colOff>476250</xdr:colOff>
          <xdr:row>24</xdr:row>
          <xdr:rowOff>28575</xdr:rowOff>
        </xdr:to>
        <xdr:sp macro="" textlink="">
          <xdr:nvSpPr>
            <xdr:cNvPr id="11101" name="Check Box 861" hidden="1">
              <a:extLst>
                <a:ext uri="{63B3BB69-23CF-44E3-9099-C40C66FF867C}">
                  <a14:compatExt spid="_x0000_s11101"/>
                </a:ext>
                <a:ext uri="{FF2B5EF4-FFF2-40B4-BE49-F238E27FC236}">
                  <a16:creationId xmlns:a16="http://schemas.microsoft.com/office/drawing/2014/main" id="{00000000-0008-0000-0200-00005D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29</xdr:row>
          <xdr:rowOff>133350</xdr:rowOff>
        </xdr:from>
        <xdr:to>
          <xdr:col>3</xdr:col>
          <xdr:colOff>457200</xdr:colOff>
          <xdr:row>31</xdr:row>
          <xdr:rowOff>19050</xdr:rowOff>
        </xdr:to>
        <xdr:sp macro="" textlink="">
          <xdr:nvSpPr>
            <xdr:cNvPr id="11102" name="Check Box 862" hidden="1">
              <a:extLst>
                <a:ext uri="{63B3BB69-23CF-44E3-9099-C40C66FF867C}">
                  <a14:compatExt spid="_x0000_s11102"/>
                </a:ext>
                <a:ext uri="{FF2B5EF4-FFF2-40B4-BE49-F238E27FC236}">
                  <a16:creationId xmlns:a16="http://schemas.microsoft.com/office/drawing/2014/main" id="{00000000-0008-0000-0200-00005E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30</xdr:row>
          <xdr:rowOff>133350</xdr:rowOff>
        </xdr:from>
        <xdr:to>
          <xdr:col>3</xdr:col>
          <xdr:colOff>457200</xdr:colOff>
          <xdr:row>32</xdr:row>
          <xdr:rowOff>9525</xdr:rowOff>
        </xdr:to>
        <xdr:sp macro="" textlink="">
          <xdr:nvSpPr>
            <xdr:cNvPr id="11103" name="Check Box 863" hidden="1">
              <a:extLst>
                <a:ext uri="{63B3BB69-23CF-44E3-9099-C40C66FF867C}">
                  <a14:compatExt spid="_x0000_s11103"/>
                </a:ext>
                <a:ext uri="{FF2B5EF4-FFF2-40B4-BE49-F238E27FC236}">
                  <a16:creationId xmlns:a16="http://schemas.microsoft.com/office/drawing/2014/main" id="{00000000-0008-0000-0200-00005F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31</xdr:row>
          <xdr:rowOff>133350</xdr:rowOff>
        </xdr:from>
        <xdr:to>
          <xdr:col>3</xdr:col>
          <xdr:colOff>457200</xdr:colOff>
          <xdr:row>33</xdr:row>
          <xdr:rowOff>9525</xdr:rowOff>
        </xdr:to>
        <xdr:sp macro="" textlink="">
          <xdr:nvSpPr>
            <xdr:cNvPr id="11104" name="Check Box 864" hidden="1">
              <a:extLst>
                <a:ext uri="{63B3BB69-23CF-44E3-9099-C40C66FF867C}">
                  <a14:compatExt spid="_x0000_s11104"/>
                </a:ext>
                <a:ext uri="{FF2B5EF4-FFF2-40B4-BE49-F238E27FC236}">
                  <a16:creationId xmlns:a16="http://schemas.microsoft.com/office/drawing/2014/main" id="{00000000-0008-0000-0200-000060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120</xdr:row>
          <xdr:rowOff>180975</xdr:rowOff>
        </xdr:from>
        <xdr:to>
          <xdr:col>9</xdr:col>
          <xdr:colOff>466725</xdr:colOff>
          <xdr:row>122</xdr:row>
          <xdr:rowOff>19050</xdr:rowOff>
        </xdr:to>
        <xdr:sp macro="" textlink="">
          <xdr:nvSpPr>
            <xdr:cNvPr id="11105" name="Check Box 865" hidden="1">
              <a:extLst>
                <a:ext uri="{63B3BB69-23CF-44E3-9099-C40C66FF867C}">
                  <a14:compatExt spid="_x0000_s11105"/>
                </a:ext>
                <a:ext uri="{FF2B5EF4-FFF2-40B4-BE49-F238E27FC236}">
                  <a16:creationId xmlns:a16="http://schemas.microsoft.com/office/drawing/2014/main" id="{00000000-0008-0000-0200-000061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119</xdr:row>
          <xdr:rowOff>180975</xdr:rowOff>
        </xdr:from>
        <xdr:to>
          <xdr:col>9</xdr:col>
          <xdr:colOff>466725</xdr:colOff>
          <xdr:row>121</xdr:row>
          <xdr:rowOff>9525</xdr:rowOff>
        </xdr:to>
        <xdr:sp macro="" textlink="">
          <xdr:nvSpPr>
            <xdr:cNvPr id="11106" name="Check Box 866" hidden="1">
              <a:extLst>
                <a:ext uri="{63B3BB69-23CF-44E3-9099-C40C66FF867C}">
                  <a14:compatExt spid="_x0000_s11106"/>
                </a:ext>
                <a:ext uri="{FF2B5EF4-FFF2-40B4-BE49-F238E27FC236}">
                  <a16:creationId xmlns:a16="http://schemas.microsoft.com/office/drawing/2014/main" id="{00000000-0008-0000-0200-000062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123</xdr:row>
          <xdr:rowOff>171450</xdr:rowOff>
        </xdr:from>
        <xdr:to>
          <xdr:col>9</xdr:col>
          <xdr:colOff>476250</xdr:colOff>
          <xdr:row>125</xdr:row>
          <xdr:rowOff>9525</xdr:rowOff>
        </xdr:to>
        <xdr:sp macro="" textlink="">
          <xdr:nvSpPr>
            <xdr:cNvPr id="11107" name="Check Box 867" hidden="1">
              <a:extLst>
                <a:ext uri="{63B3BB69-23CF-44E3-9099-C40C66FF867C}">
                  <a14:compatExt spid="_x0000_s11107"/>
                </a:ext>
                <a:ext uri="{FF2B5EF4-FFF2-40B4-BE49-F238E27FC236}">
                  <a16:creationId xmlns:a16="http://schemas.microsoft.com/office/drawing/2014/main" id="{00000000-0008-0000-0200-000063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122</xdr:row>
          <xdr:rowOff>180975</xdr:rowOff>
        </xdr:from>
        <xdr:to>
          <xdr:col>9</xdr:col>
          <xdr:colOff>476250</xdr:colOff>
          <xdr:row>124</xdr:row>
          <xdr:rowOff>19050</xdr:rowOff>
        </xdr:to>
        <xdr:sp macro="" textlink="">
          <xdr:nvSpPr>
            <xdr:cNvPr id="11108" name="Check Box 868" hidden="1">
              <a:extLst>
                <a:ext uri="{63B3BB69-23CF-44E3-9099-C40C66FF867C}">
                  <a14:compatExt spid="_x0000_s11108"/>
                </a:ext>
                <a:ext uri="{FF2B5EF4-FFF2-40B4-BE49-F238E27FC236}">
                  <a16:creationId xmlns:a16="http://schemas.microsoft.com/office/drawing/2014/main" id="{00000000-0008-0000-0200-000064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ARA-Aramsco/Shared%20Documents/General/10.%20Worldpay/Full%20Scrip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isglobal.sharepoint.com/teams/DeveloperIntegrations/Shared%20Documents/General%20Processes%20&amp;%20Procedures/IP%20Questionnaire/Worldpay%20Core%20Certification%20Questionnaire%202.1.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ipt"/>
      <sheetName val="Project Information"/>
      <sheetName val="Scope of Work"/>
      <sheetName val="Card Numbers"/>
      <sheetName val="Notes to Developers"/>
      <sheetName val="triPOS endpoints"/>
    </sheetNames>
    <sheetDataSet>
      <sheetData sheetId="0">
        <row r="7">
          <cell r="H7" t="b">
            <v>0</v>
          </cell>
        </row>
      </sheetData>
      <sheetData sheetId="1">
        <row r="4">
          <cell r="K4" t="b">
            <v>0</v>
          </cell>
        </row>
        <row r="68">
          <cell r="K68"/>
        </row>
      </sheetData>
      <sheetData sheetId="2">
        <row r="11">
          <cell r="J11" t="b">
            <v>1</v>
          </cell>
        </row>
        <row r="14">
          <cell r="J14" t="b">
            <v>0</v>
          </cell>
        </row>
        <row r="20">
          <cell r="J20" t="b">
            <v>1</v>
          </cell>
        </row>
        <row r="55">
          <cell r="J55" t="b">
            <v>0</v>
          </cell>
        </row>
        <row r="75">
          <cell r="J75"/>
        </row>
        <row r="84">
          <cell r="J84" t="b">
            <v>0</v>
          </cell>
        </row>
        <row r="87">
          <cell r="J87" t="b">
            <v>0</v>
          </cell>
        </row>
        <row r="95">
          <cell r="D95"/>
        </row>
        <row r="96">
          <cell r="D96"/>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ipt"/>
      <sheetName val="Project Information"/>
      <sheetName val="Statement of Work"/>
      <sheetName val="Card Numbers"/>
      <sheetName val="Notes to Developers"/>
      <sheetName val="Connectivity"/>
      <sheetName val="Offline Stand-In"/>
      <sheetName val="PDL Configuration"/>
      <sheetName val="PDL Tests"/>
      <sheetName val="Hostile Tests"/>
      <sheetName val="Hostile Batch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drawing" Target="../drawings/drawing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hyperlink" Target="mailto:clint.thompson@claritymis.com" TargetMode="External"/><Relationship Id="rId6" Type="http://schemas.openxmlformats.org/officeDocument/2006/relationships/vmlDrawing" Target="../drawings/vmlDrawing2.v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printerSettings" Target="../printerSettings/printerSettings2.bin"/><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hyperlink" Target="mailto:Kevin.Martin@fisglobal.com" TargetMode="Externa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hyperlink" Target="mailto:Richard.Craig@fisglobal.com" TargetMode="Externa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220.xml"/><Relationship Id="rId21" Type="http://schemas.openxmlformats.org/officeDocument/2006/relationships/ctrlProp" Target="../ctrlProps/ctrlProp124.xml"/><Relationship Id="rId324" Type="http://schemas.openxmlformats.org/officeDocument/2006/relationships/ctrlProp" Target="../ctrlProps/ctrlProp427.xml"/><Relationship Id="rId531" Type="http://schemas.openxmlformats.org/officeDocument/2006/relationships/ctrlProp" Target="../ctrlProps/ctrlProp634.xml"/><Relationship Id="rId170" Type="http://schemas.openxmlformats.org/officeDocument/2006/relationships/ctrlProp" Target="../ctrlProps/ctrlProp273.xml"/><Relationship Id="rId268" Type="http://schemas.openxmlformats.org/officeDocument/2006/relationships/ctrlProp" Target="../ctrlProps/ctrlProp371.xml"/><Relationship Id="rId475" Type="http://schemas.openxmlformats.org/officeDocument/2006/relationships/ctrlProp" Target="../ctrlProps/ctrlProp578.xml"/><Relationship Id="rId32" Type="http://schemas.openxmlformats.org/officeDocument/2006/relationships/ctrlProp" Target="../ctrlProps/ctrlProp135.xml"/><Relationship Id="rId128" Type="http://schemas.openxmlformats.org/officeDocument/2006/relationships/ctrlProp" Target="../ctrlProps/ctrlProp231.xml"/><Relationship Id="rId335" Type="http://schemas.openxmlformats.org/officeDocument/2006/relationships/ctrlProp" Target="../ctrlProps/ctrlProp438.xml"/><Relationship Id="rId542" Type="http://schemas.openxmlformats.org/officeDocument/2006/relationships/ctrlProp" Target="../ctrlProps/ctrlProp645.xml"/><Relationship Id="rId181" Type="http://schemas.openxmlformats.org/officeDocument/2006/relationships/ctrlProp" Target="../ctrlProps/ctrlProp284.xml"/><Relationship Id="rId402" Type="http://schemas.openxmlformats.org/officeDocument/2006/relationships/ctrlProp" Target="../ctrlProps/ctrlProp505.xml"/><Relationship Id="rId279" Type="http://schemas.openxmlformats.org/officeDocument/2006/relationships/ctrlProp" Target="../ctrlProps/ctrlProp382.xml"/><Relationship Id="rId486" Type="http://schemas.openxmlformats.org/officeDocument/2006/relationships/ctrlProp" Target="../ctrlProps/ctrlProp589.xml"/><Relationship Id="rId43" Type="http://schemas.openxmlformats.org/officeDocument/2006/relationships/ctrlProp" Target="../ctrlProps/ctrlProp146.xml"/><Relationship Id="rId139" Type="http://schemas.openxmlformats.org/officeDocument/2006/relationships/ctrlProp" Target="../ctrlProps/ctrlProp242.xml"/><Relationship Id="rId346" Type="http://schemas.openxmlformats.org/officeDocument/2006/relationships/ctrlProp" Target="../ctrlProps/ctrlProp449.xml"/><Relationship Id="rId553" Type="http://schemas.openxmlformats.org/officeDocument/2006/relationships/ctrlProp" Target="../ctrlProps/ctrlProp656.xml"/><Relationship Id="rId192" Type="http://schemas.openxmlformats.org/officeDocument/2006/relationships/ctrlProp" Target="../ctrlProps/ctrlProp295.xml"/><Relationship Id="rId206" Type="http://schemas.openxmlformats.org/officeDocument/2006/relationships/ctrlProp" Target="../ctrlProps/ctrlProp309.xml"/><Relationship Id="rId413" Type="http://schemas.openxmlformats.org/officeDocument/2006/relationships/ctrlProp" Target="../ctrlProps/ctrlProp516.xml"/><Relationship Id="rId497" Type="http://schemas.openxmlformats.org/officeDocument/2006/relationships/ctrlProp" Target="../ctrlProps/ctrlProp600.xml"/><Relationship Id="rId357" Type="http://schemas.openxmlformats.org/officeDocument/2006/relationships/ctrlProp" Target="../ctrlProps/ctrlProp460.xml"/><Relationship Id="rId54" Type="http://schemas.openxmlformats.org/officeDocument/2006/relationships/ctrlProp" Target="../ctrlProps/ctrlProp157.xml"/><Relationship Id="rId217" Type="http://schemas.openxmlformats.org/officeDocument/2006/relationships/ctrlProp" Target="../ctrlProps/ctrlProp320.xml"/><Relationship Id="rId564" Type="http://schemas.openxmlformats.org/officeDocument/2006/relationships/ctrlProp" Target="../ctrlProps/ctrlProp667.xml"/><Relationship Id="rId424" Type="http://schemas.openxmlformats.org/officeDocument/2006/relationships/ctrlProp" Target="../ctrlProps/ctrlProp527.xml"/><Relationship Id="rId270" Type="http://schemas.openxmlformats.org/officeDocument/2006/relationships/ctrlProp" Target="../ctrlProps/ctrlProp373.xml"/><Relationship Id="rId65" Type="http://schemas.openxmlformats.org/officeDocument/2006/relationships/ctrlProp" Target="../ctrlProps/ctrlProp168.xml"/><Relationship Id="rId130" Type="http://schemas.openxmlformats.org/officeDocument/2006/relationships/ctrlProp" Target="../ctrlProps/ctrlProp233.xml"/><Relationship Id="rId368" Type="http://schemas.openxmlformats.org/officeDocument/2006/relationships/ctrlProp" Target="../ctrlProps/ctrlProp471.xml"/><Relationship Id="rId172" Type="http://schemas.openxmlformats.org/officeDocument/2006/relationships/ctrlProp" Target="../ctrlProps/ctrlProp275.xml"/><Relationship Id="rId228" Type="http://schemas.openxmlformats.org/officeDocument/2006/relationships/ctrlProp" Target="../ctrlProps/ctrlProp331.xml"/><Relationship Id="rId435" Type="http://schemas.openxmlformats.org/officeDocument/2006/relationships/ctrlProp" Target="../ctrlProps/ctrlProp538.xml"/><Relationship Id="rId477" Type="http://schemas.openxmlformats.org/officeDocument/2006/relationships/ctrlProp" Target="../ctrlProps/ctrlProp580.xml"/><Relationship Id="rId281" Type="http://schemas.openxmlformats.org/officeDocument/2006/relationships/ctrlProp" Target="../ctrlProps/ctrlProp384.xml"/><Relationship Id="rId337" Type="http://schemas.openxmlformats.org/officeDocument/2006/relationships/ctrlProp" Target="../ctrlProps/ctrlProp440.xml"/><Relationship Id="rId502" Type="http://schemas.openxmlformats.org/officeDocument/2006/relationships/ctrlProp" Target="../ctrlProps/ctrlProp605.xml"/><Relationship Id="rId34" Type="http://schemas.openxmlformats.org/officeDocument/2006/relationships/ctrlProp" Target="../ctrlProps/ctrlProp137.xml"/><Relationship Id="rId76" Type="http://schemas.openxmlformats.org/officeDocument/2006/relationships/ctrlProp" Target="../ctrlProps/ctrlProp179.xml"/><Relationship Id="rId141" Type="http://schemas.openxmlformats.org/officeDocument/2006/relationships/ctrlProp" Target="../ctrlProps/ctrlProp244.xml"/><Relationship Id="rId379" Type="http://schemas.openxmlformats.org/officeDocument/2006/relationships/ctrlProp" Target="../ctrlProps/ctrlProp482.xml"/><Relationship Id="rId544" Type="http://schemas.openxmlformats.org/officeDocument/2006/relationships/ctrlProp" Target="../ctrlProps/ctrlProp647.xml"/><Relationship Id="rId7" Type="http://schemas.openxmlformats.org/officeDocument/2006/relationships/ctrlProp" Target="../ctrlProps/ctrlProp110.xml"/><Relationship Id="rId183" Type="http://schemas.openxmlformats.org/officeDocument/2006/relationships/ctrlProp" Target="../ctrlProps/ctrlProp286.xml"/><Relationship Id="rId239" Type="http://schemas.openxmlformats.org/officeDocument/2006/relationships/ctrlProp" Target="../ctrlProps/ctrlProp342.xml"/><Relationship Id="rId390" Type="http://schemas.openxmlformats.org/officeDocument/2006/relationships/ctrlProp" Target="../ctrlProps/ctrlProp493.xml"/><Relationship Id="rId404" Type="http://schemas.openxmlformats.org/officeDocument/2006/relationships/ctrlProp" Target="../ctrlProps/ctrlProp507.xml"/><Relationship Id="rId446" Type="http://schemas.openxmlformats.org/officeDocument/2006/relationships/ctrlProp" Target="../ctrlProps/ctrlProp549.xml"/><Relationship Id="rId250" Type="http://schemas.openxmlformats.org/officeDocument/2006/relationships/ctrlProp" Target="../ctrlProps/ctrlProp353.xml"/><Relationship Id="rId292" Type="http://schemas.openxmlformats.org/officeDocument/2006/relationships/ctrlProp" Target="../ctrlProps/ctrlProp395.xml"/><Relationship Id="rId306" Type="http://schemas.openxmlformats.org/officeDocument/2006/relationships/ctrlProp" Target="../ctrlProps/ctrlProp409.xml"/><Relationship Id="rId488" Type="http://schemas.openxmlformats.org/officeDocument/2006/relationships/ctrlProp" Target="../ctrlProps/ctrlProp591.xml"/><Relationship Id="rId45" Type="http://schemas.openxmlformats.org/officeDocument/2006/relationships/ctrlProp" Target="../ctrlProps/ctrlProp148.xml"/><Relationship Id="rId87" Type="http://schemas.openxmlformats.org/officeDocument/2006/relationships/ctrlProp" Target="../ctrlProps/ctrlProp190.xml"/><Relationship Id="rId110" Type="http://schemas.openxmlformats.org/officeDocument/2006/relationships/ctrlProp" Target="../ctrlProps/ctrlProp213.xml"/><Relationship Id="rId348" Type="http://schemas.openxmlformats.org/officeDocument/2006/relationships/ctrlProp" Target="../ctrlProps/ctrlProp451.xml"/><Relationship Id="rId513" Type="http://schemas.openxmlformats.org/officeDocument/2006/relationships/ctrlProp" Target="../ctrlProps/ctrlProp616.xml"/><Relationship Id="rId555" Type="http://schemas.openxmlformats.org/officeDocument/2006/relationships/ctrlProp" Target="../ctrlProps/ctrlProp658.xml"/><Relationship Id="rId152" Type="http://schemas.openxmlformats.org/officeDocument/2006/relationships/ctrlProp" Target="../ctrlProps/ctrlProp255.xml"/><Relationship Id="rId194" Type="http://schemas.openxmlformats.org/officeDocument/2006/relationships/ctrlProp" Target="../ctrlProps/ctrlProp297.xml"/><Relationship Id="rId208" Type="http://schemas.openxmlformats.org/officeDocument/2006/relationships/ctrlProp" Target="../ctrlProps/ctrlProp311.xml"/><Relationship Id="rId415" Type="http://schemas.openxmlformats.org/officeDocument/2006/relationships/ctrlProp" Target="../ctrlProps/ctrlProp518.xml"/><Relationship Id="rId457" Type="http://schemas.openxmlformats.org/officeDocument/2006/relationships/ctrlProp" Target="../ctrlProps/ctrlProp560.xml"/><Relationship Id="rId261" Type="http://schemas.openxmlformats.org/officeDocument/2006/relationships/ctrlProp" Target="../ctrlProps/ctrlProp364.xml"/><Relationship Id="rId499" Type="http://schemas.openxmlformats.org/officeDocument/2006/relationships/ctrlProp" Target="../ctrlProps/ctrlProp602.xml"/><Relationship Id="rId14" Type="http://schemas.openxmlformats.org/officeDocument/2006/relationships/ctrlProp" Target="../ctrlProps/ctrlProp117.xml"/><Relationship Id="rId56" Type="http://schemas.openxmlformats.org/officeDocument/2006/relationships/ctrlProp" Target="../ctrlProps/ctrlProp159.xml"/><Relationship Id="rId317" Type="http://schemas.openxmlformats.org/officeDocument/2006/relationships/ctrlProp" Target="../ctrlProps/ctrlProp420.xml"/><Relationship Id="rId359" Type="http://schemas.openxmlformats.org/officeDocument/2006/relationships/ctrlProp" Target="../ctrlProps/ctrlProp462.xml"/><Relationship Id="rId524" Type="http://schemas.openxmlformats.org/officeDocument/2006/relationships/ctrlProp" Target="../ctrlProps/ctrlProp627.xml"/><Relationship Id="rId566" Type="http://schemas.openxmlformats.org/officeDocument/2006/relationships/ctrlProp" Target="../ctrlProps/ctrlProp669.xml"/><Relationship Id="rId98" Type="http://schemas.openxmlformats.org/officeDocument/2006/relationships/ctrlProp" Target="../ctrlProps/ctrlProp201.xml"/><Relationship Id="rId121" Type="http://schemas.openxmlformats.org/officeDocument/2006/relationships/ctrlProp" Target="../ctrlProps/ctrlProp224.xml"/><Relationship Id="rId163" Type="http://schemas.openxmlformats.org/officeDocument/2006/relationships/ctrlProp" Target="../ctrlProps/ctrlProp266.xml"/><Relationship Id="rId219" Type="http://schemas.openxmlformats.org/officeDocument/2006/relationships/ctrlProp" Target="../ctrlProps/ctrlProp322.xml"/><Relationship Id="rId370" Type="http://schemas.openxmlformats.org/officeDocument/2006/relationships/ctrlProp" Target="../ctrlProps/ctrlProp473.xml"/><Relationship Id="rId426" Type="http://schemas.openxmlformats.org/officeDocument/2006/relationships/ctrlProp" Target="../ctrlProps/ctrlProp529.xml"/><Relationship Id="rId230" Type="http://schemas.openxmlformats.org/officeDocument/2006/relationships/ctrlProp" Target="../ctrlProps/ctrlProp333.xml"/><Relationship Id="rId468" Type="http://schemas.openxmlformats.org/officeDocument/2006/relationships/ctrlProp" Target="../ctrlProps/ctrlProp571.xml"/><Relationship Id="rId25" Type="http://schemas.openxmlformats.org/officeDocument/2006/relationships/ctrlProp" Target="../ctrlProps/ctrlProp128.xml"/><Relationship Id="rId67" Type="http://schemas.openxmlformats.org/officeDocument/2006/relationships/ctrlProp" Target="../ctrlProps/ctrlProp170.xml"/><Relationship Id="rId272" Type="http://schemas.openxmlformats.org/officeDocument/2006/relationships/ctrlProp" Target="../ctrlProps/ctrlProp375.xml"/><Relationship Id="rId328" Type="http://schemas.openxmlformats.org/officeDocument/2006/relationships/ctrlProp" Target="../ctrlProps/ctrlProp431.xml"/><Relationship Id="rId535" Type="http://schemas.openxmlformats.org/officeDocument/2006/relationships/ctrlProp" Target="../ctrlProps/ctrlProp638.xml"/><Relationship Id="rId132" Type="http://schemas.openxmlformats.org/officeDocument/2006/relationships/ctrlProp" Target="../ctrlProps/ctrlProp235.xml"/><Relationship Id="rId174" Type="http://schemas.openxmlformats.org/officeDocument/2006/relationships/ctrlProp" Target="../ctrlProps/ctrlProp277.xml"/><Relationship Id="rId381" Type="http://schemas.openxmlformats.org/officeDocument/2006/relationships/ctrlProp" Target="../ctrlProps/ctrlProp484.xml"/><Relationship Id="rId241" Type="http://schemas.openxmlformats.org/officeDocument/2006/relationships/ctrlProp" Target="../ctrlProps/ctrlProp344.xml"/><Relationship Id="rId437" Type="http://schemas.openxmlformats.org/officeDocument/2006/relationships/ctrlProp" Target="../ctrlProps/ctrlProp540.xml"/><Relationship Id="rId479" Type="http://schemas.openxmlformats.org/officeDocument/2006/relationships/ctrlProp" Target="../ctrlProps/ctrlProp582.xml"/><Relationship Id="rId36" Type="http://schemas.openxmlformats.org/officeDocument/2006/relationships/ctrlProp" Target="../ctrlProps/ctrlProp139.xml"/><Relationship Id="rId283" Type="http://schemas.openxmlformats.org/officeDocument/2006/relationships/ctrlProp" Target="../ctrlProps/ctrlProp386.xml"/><Relationship Id="rId339" Type="http://schemas.openxmlformats.org/officeDocument/2006/relationships/ctrlProp" Target="../ctrlProps/ctrlProp442.xml"/><Relationship Id="rId490" Type="http://schemas.openxmlformats.org/officeDocument/2006/relationships/ctrlProp" Target="../ctrlProps/ctrlProp593.xml"/><Relationship Id="rId504" Type="http://schemas.openxmlformats.org/officeDocument/2006/relationships/ctrlProp" Target="../ctrlProps/ctrlProp607.xml"/><Relationship Id="rId546" Type="http://schemas.openxmlformats.org/officeDocument/2006/relationships/ctrlProp" Target="../ctrlProps/ctrlProp649.xml"/><Relationship Id="rId78" Type="http://schemas.openxmlformats.org/officeDocument/2006/relationships/ctrlProp" Target="../ctrlProps/ctrlProp181.xml"/><Relationship Id="rId101" Type="http://schemas.openxmlformats.org/officeDocument/2006/relationships/ctrlProp" Target="../ctrlProps/ctrlProp204.xml"/><Relationship Id="rId143" Type="http://schemas.openxmlformats.org/officeDocument/2006/relationships/ctrlProp" Target="../ctrlProps/ctrlProp246.xml"/><Relationship Id="rId185" Type="http://schemas.openxmlformats.org/officeDocument/2006/relationships/ctrlProp" Target="../ctrlProps/ctrlProp288.xml"/><Relationship Id="rId350" Type="http://schemas.openxmlformats.org/officeDocument/2006/relationships/ctrlProp" Target="../ctrlProps/ctrlProp453.xml"/><Relationship Id="rId406" Type="http://schemas.openxmlformats.org/officeDocument/2006/relationships/ctrlProp" Target="../ctrlProps/ctrlProp509.xml"/><Relationship Id="rId9" Type="http://schemas.openxmlformats.org/officeDocument/2006/relationships/ctrlProp" Target="../ctrlProps/ctrlProp112.xml"/><Relationship Id="rId210" Type="http://schemas.openxmlformats.org/officeDocument/2006/relationships/ctrlProp" Target="../ctrlProps/ctrlProp313.xml"/><Relationship Id="rId392" Type="http://schemas.openxmlformats.org/officeDocument/2006/relationships/ctrlProp" Target="../ctrlProps/ctrlProp495.xml"/><Relationship Id="rId448" Type="http://schemas.openxmlformats.org/officeDocument/2006/relationships/ctrlProp" Target="../ctrlProps/ctrlProp551.xml"/><Relationship Id="rId252" Type="http://schemas.openxmlformats.org/officeDocument/2006/relationships/ctrlProp" Target="../ctrlProps/ctrlProp355.xml"/><Relationship Id="rId294" Type="http://schemas.openxmlformats.org/officeDocument/2006/relationships/ctrlProp" Target="../ctrlProps/ctrlProp397.xml"/><Relationship Id="rId308" Type="http://schemas.openxmlformats.org/officeDocument/2006/relationships/ctrlProp" Target="../ctrlProps/ctrlProp411.xml"/><Relationship Id="rId515" Type="http://schemas.openxmlformats.org/officeDocument/2006/relationships/ctrlProp" Target="../ctrlProps/ctrlProp618.xml"/><Relationship Id="rId47" Type="http://schemas.openxmlformats.org/officeDocument/2006/relationships/ctrlProp" Target="../ctrlProps/ctrlProp150.xml"/><Relationship Id="rId89" Type="http://schemas.openxmlformats.org/officeDocument/2006/relationships/ctrlProp" Target="../ctrlProps/ctrlProp192.xml"/><Relationship Id="rId112" Type="http://schemas.openxmlformats.org/officeDocument/2006/relationships/ctrlProp" Target="../ctrlProps/ctrlProp215.xml"/><Relationship Id="rId154" Type="http://schemas.openxmlformats.org/officeDocument/2006/relationships/ctrlProp" Target="../ctrlProps/ctrlProp257.xml"/><Relationship Id="rId361" Type="http://schemas.openxmlformats.org/officeDocument/2006/relationships/ctrlProp" Target="../ctrlProps/ctrlProp464.xml"/><Relationship Id="rId557" Type="http://schemas.openxmlformats.org/officeDocument/2006/relationships/ctrlProp" Target="../ctrlProps/ctrlProp660.xml"/><Relationship Id="rId196" Type="http://schemas.openxmlformats.org/officeDocument/2006/relationships/ctrlProp" Target="../ctrlProps/ctrlProp299.xml"/><Relationship Id="rId417" Type="http://schemas.openxmlformats.org/officeDocument/2006/relationships/ctrlProp" Target="../ctrlProps/ctrlProp520.xml"/><Relationship Id="rId459" Type="http://schemas.openxmlformats.org/officeDocument/2006/relationships/ctrlProp" Target="../ctrlProps/ctrlProp562.xml"/><Relationship Id="rId16" Type="http://schemas.openxmlformats.org/officeDocument/2006/relationships/ctrlProp" Target="../ctrlProps/ctrlProp119.xml"/><Relationship Id="rId221" Type="http://schemas.openxmlformats.org/officeDocument/2006/relationships/ctrlProp" Target="../ctrlProps/ctrlProp324.xml"/><Relationship Id="rId263" Type="http://schemas.openxmlformats.org/officeDocument/2006/relationships/ctrlProp" Target="../ctrlProps/ctrlProp366.xml"/><Relationship Id="rId319" Type="http://schemas.openxmlformats.org/officeDocument/2006/relationships/ctrlProp" Target="../ctrlProps/ctrlProp422.xml"/><Relationship Id="rId470" Type="http://schemas.openxmlformats.org/officeDocument/2006/relationships/ctrlProp" Target="../ctrlProps/ctrlProp573.xml"/><Relationship Id="rId526" Type="http://schemas.openxmlformats.org/officeDocument/2006/relationships/ctrlProp" Target="../ctrlProps/ctrlProp629.xml"/><Relationship Id="rId58" Type="http://schemas.openxmlformats.org/officeDocument/2006/relationships/ctrlProp" Target="../ctrlProps/ctrlProp161.xml"/><Relationship Id="rId123" Type="http://schemas.openxmlformats.org/officeDocument/2006/relationships/ctrlProp" Target="../ctrlProps/ctrlProp226.xml"/><Relationship Id="rId330" Type="http://schemas.openxmlformats.org/officeDocument/2006/relationships/ctrlProp" Target="../ctrlProps/ctrlProp433.xml"/><Relationship Id="rId568" Type="http://schemas.openxmlformats.org/officeDocument/2006/relationships/ctrlProp" Target="../ctrlProps/ctrlProp671.xml"/><Relationship Id="rId165" Type="http://schemas.openxmlformats.org/officeDocument/2006/relationships/ctrlProp" Target="../ctrlProps/ctrlProp268.xml"/><Relationship Id="rId372" Type="http://schemas.openxmlformats.org/officeDocument/2006/relationships/ctrlProp" Target="../ctrlProps/ctrlProp475.xml"/><Relationship Id="rId428" Type="http://schemas.openxmlformats.org/officeDocument/2006/relationships/ctrlProp" Target="../ctrlProps/ctrlProp531.xml"/><Relationship Id="rId232" Type="http://schemas.openxmlformats.org/officeDocument/2006/relationships/ctrlProp" Target="../ctrlProps/ctrlProp335.xml"/><Relationship Id="rId274" Type="http://schemas.openxmlformats.org/officeDocument/2006/relationships/ctrlProp" Target="../ctrlProps/ctrlProp377.xml"/><Relationship Id="rId481" Type="http://schemas.openxmlformats.org/officeDocument/2006/relationships/ctrlProp" Target="../ctrlProps/ctrlProp584.xml"/><Relationship Id="rId27" Type="http://schemas.openxmlformats.org/officeDocument/2006/relationships/ctrlProp" Target="../ctrlProps/ctrlProp130.xml"/><Relationship Id="rId69" Type="http://schemas.openxmlformats.org/officeDocument/2006/relationships/ctrlProp" Target="../ctrlProps/ctrlProp172.xml"/><Relationship Id="rId134" Type="http://schemas.openxmlformats.org/officeDocument/2006/relationships/ctrlProp" Target="../ctrlProps/ctrlProp237.xml"/><Relationship Id="rId537" Type="http://schemas.openxmlformats.org/officeDocument/2006/relationships/ctrlProp" Target="../ctrlProps/ctrlProp640.xml"/><Relationship Id="rId80" Type="http://schemas.openxmlformats.org/officeDocument/2006/relationships/ctrlProp" Target="../ctrlProps/ctrlProp183.xml"/><Relationship Id="rId176" Type="http://schemas.openxmlformats.org/officeDocument/2006/relationships/ctrlProp" Target="../ctrlProps/ctrlProp279.xml"/><Relationship Id="rId341" Type="http://schemas.openxmlformats.org/officeDocument/2006/relationships/ctrlProp" Target="../ctrlProps/ctrlProp444.xml"/><Relationship Id="rId383" Type="http://schemas.openxmlformats.org/officeDocument/2006/relationships/ctrlProp" Target="../ctrlProps/ctrlProp486.xml"/><Relationship Id="rId439" Type="http://schemas.openxmlformats.org/officeDocument/2006/relationships/ctrlProp" Target="../ctrlProps/ctrlProp542.xml"/><Relationship Id="rId201" Type="http://schemas.openxmlformats.org/officeDocument/2006/relationships/ctrlProp" Target="../ctrlProps/ctrlProp304.xml"/><Relationship Id="rId243" Type="http://schemas.openxmlformats.org/officeDocument/2006/relationships/ctrlProp" Target="../ctrlProps/ctrlProp346.xml"/><Relationship Id="rId285" Type="http://schemas.openxmlformats.org/officeDocument/2006/relationships/ctrlProp" Target="../ctrlProps/ctrlProp388.xml"/><Relationship Id="rId450" Type="http://schemas.openxmlformats.org/officeDocument/2006/relationships/ctrlProp" Target="../ctrlProps/ctrlProp553.xml"/><Relationship Id="rId506" Type="http://schemas.openxmlformats.org/officeDocument/2006/relationships/ctrlProp" Target="../ctrlProps/ctrlProp609.xml"/><Relationship Id="rId38" Type="http://schemas.openxmlformats.org/officeDocument/2006/relationships/ctrlProp" Target="../ctrlProps/ctrlProp141.xml"/><Relationship Id="rId103" Type="http://schemas.openxmlformats.org/officeDocument/2006/relationships/ctrlProp" Target="../ctrlProps/ctrlProp206.xml"/><Relationship Id="rId310" Type="http://schemas.openxmlformats.org/officeDocument/2006/relationships/ctrlProp" Target="../ctrlProps/ctrlProp413.xml"/><Relationship Id="rId492" Type="http://schemas.openxmlformats.org/officeDocument/2006/relationships/ctrlProp" Target="../ctrlProps/ctrlProp595.xml"/><Relationship Id="rId548" Type="http://schemas.openxmlformats.org/officeDocument/2006/relationships/ctrlProp" Target="../ctrlProps/ctrlProp651.xml"/><Relationship Id="rId91" Type="http://schemas.openxmlformats.org/officeDocument/2006/relationships/ctrlProp" Target="../ctrlProps/ctrlProp194.xml"/><Relationship Id="rId145" Type="http://schemas.openxmlformats.org/officeDocument/2006/relationships/ctrlProp" Target="../ctrlProps/ctrlProp248.xml"/><Relationship Id="rId187" Type="http://schemas.openxmlformats.org/officeDocument/2006/relationships/ctrlProp" Target="../ctrlProps/ctrlProp290.xml"/><Relationship Id="rId352" Type="http://schemas.openxmlformats.org/officeDocument/2006/relationships/ctrlProp" Target="../ctrlProps/ctrlProp455.xml"/><Relationship Id="rId394" Type="http://schemas.openxmlformats.org/officeDocument/2006/relationships/ctrlProp" Target="../ctrlProps/ctrlProp497.xml"/><Relationship Id="rId408" Type="http://schemas.openxmlformats.org/officeDocument/2006/relationships/ctrlProp" Target="../ctrlProps/ctrlProp511.xml"/><Relationship Id="rId212" Type="http://schemas.openxmlformats.org/officeDocument/2006/relationships/ctrlProp" Target="../ctrlProps/ctrlProp315.xml"/><Relationship Id="rId254" Type="http://schemas.openxmlformats.org/officeDocument/2006/relationships/ctrlProp" Target="../ctrlProps/ctrlProp357.xml"/><Relationship Id="rId49" Type="http://schemas.openxmlformats.org/officeDocument/2006/relationships/ctrlProp" Target="../ctrlProps/ctrlProp152.xml"/><Relationship Id="rId114" Type="http://schemas.openxmlformats.org/officeDocument/2006/relationships/ctrlProp" Target="../ctrlProps/ctrlProp217.xml"/><Relationship Id="rId296" Type="http://schemas.openxmlformats.org/officeDocument/2006/relationships/ctrlProp" Target="../ctrlProps/ctrlProp399.xml"/><Relationship Id="rId461" Type="http://schemas.openxmlformats.org/officeDocument/2006/relationships/ctrlProp" Target="../ctrlProps/ctrlProp564.xml"/><Relationship Id="rId517" Type="http://schemas.openxmlformats.org/officeDocument/2006/relationships/ctrlProp" Target="../ctrlProps/ctrlProp620.xml"/><Relationship Id="rId559" Type="http://schemas.openxmlformats.org/officeDocument/2006/relationships/ctrlProp" Target="../ctrlProps/ctrlProp662.xml"/><Relationship Id="rId60" Type="http://schemas.openxmlformats.org/officeDocument/2006/relationships/ctrlProp" Target="../ctrlProps/ctrlProp163.xml"/><Relationship Id="rId156" Type="http://schemas.openxmlformats.org/officeDocument/2006/relationships/ctrlProp" Target="../ctrlProps/ctrlProp259.xml"/><Relationship Id="rId198" Type="http://schemas.openxmlformats.org/officeDocument/2006/relationships/ctrlProp" Target="../ctrlProps/ctrlProp301.xml"/><Relationship Id="rId321" Type="http://schemas.openxmlformats.org/officeDocument/2006/relationships/ctrlProp" Target="../ctrlProps/ctrlProp424.xml"/><Relationship Id="rId363" Type="http://schemas.openxmlformats.org/officeDocument/2006/relationships/ctrlProp" Target="../ctrlProps/ctrlProp466.xml"/><Relationship Id="rId419" Type="http://schemas.openxmlformats.org/officeDocument/2006/relationships/ctrlProp" Target="../ctrlProps/ctrlProp522.xml"/><Relationship Id="rId223" Type="http://schemas.openxmlformats.org/officeDocument/2006/relationships/ctrlProp" Target="../ctrlProps/ctrlProp326.xml"/><Relationship Id="rId430" Type="http://schemas.openxmlformats.org/officeDocument/2006/relationships/ctrlProp" Target="../ctrlProps/ctrlProp533.xml"/><Relationship Id="rId18" Type="http://schemas.openxmlformats.org/officeDocument/2006/relationships/ctrlProp" Target="../ctrlProps/ctrlProp121.xml"/><Relationship Id="rId265" Type="http://schemas.openxmlformats.org/officeDocument/2006/relationships/ctrlProp" Target="../ctrlProps/ctrlProp368.xml"/><Relationship Id="rId472" Type="http://schemas.openxmlformats.org/officeDocument/2006/relationships/ctrlProp" Target="../ctrlProps/ctrlProp575.xml"/><Relationship Id="rId528" Type="http://schemas.openxmlformats.org/officeDocument/2006/relationships/ctrlProp" Target="../ctrlProps/ctrlProp631.xml"/><Relationship Id="rId125" Type="http://schemas.openxmlformats.org/officeDocument/2006/relationships/ctrlProp" Target="../ctrlProps/ctrlProp228.xml"/><Relationship Id="rId167" Type="http://schemas.openxmlformats.org/officeDocument/2006/relationships/ctrlProp" Target="../ctrlProps/ctrlProp270.xml"/><Relationship Id="rId332" Type="http://schemas.openxmlformats.org/officeDocument/2006/relationships/ctrlProp" Target="../ctrlProps/ctrlProp435.xml"/><Relationship Id="rId374" Type="http://schemas.openxmlformats.org/officeDocument/2006/relationships/ctrlProp" Target="../ctrlProps/ctrlProp477.xml"/><Relationship Id="rId71" Type="http://schemas.openxmlformats.org/officeDocument/2006/relationships/ctrlProp" Target="../ctrlProps/ctrlProp174.xml"/><Relationship Id="rId234" Type="http://schemas.openxmlformats.org/officeDocument/2006/relationships/ctrlProp" Target="../ctrlProps/ctrlProp337.xml"/><Relationship Id="rId2" Type="http://schemas.openxmlformats.org/officeDocument/2006/relationships/drawing" Target="../drawings/drawing3.xml"/><Relationship Id="rId29" Type="http://schemas.openxmlformats.org/officeDocument/2006/relationships/ctrlProp" Target="../ctrlProps/ctrlProp132.xml"/><Relationship Id="rId276" Type="http://schemas.openxmlformats.org/officeDocument/2006/relationships/ctrlProp" Target="../ctrlProps/ctrlProp379.xml"/><Relationship Id="rId441" Type="http://schemas.openxmlformats.org/officeDocument/2006/relationships/ctrlProp" Target="../ctrlProps/ctrlProp544.xml"/><Relationship Id="rId483" Type="http://schemas.openxmlformats.org/officeDocument/2006/relationships/ctrlProp" Target="../ctrlProps/ctrlProp586.xml"/><Relationship Id="rId539" Type="http://schemas.openxmlformats.org/officeDocument/2006/relationships/ctrlProp" Target="../ctrlProps/ctrlProp642.xml"/><Relationship Id="rId40" Type="http://schemas.openxmlformats.org/officeDocument/2006/relationships/ctrlProp" Target="../ctrlProps/ctrlProp143.xml"/><Relationship Id="rId136" Type="http://schemas.openxmlformats.org/officeDocument/2006/relationships/ctrlProp" Target="../ctrlProps/ctrlProp239.xml"/><Relationship Id="rId178" Type="http://schemas.openxmlformats.org/officeDocument/2006/relationships/ctrlProp" Target="../ctrlProps/ctrlProp281.xml"/><Relationship Id="rId301" Type="http://schemas.openxmlformats.org/officeDocument/2006/relationships/ctrlProp" Target="../ctrlProps/ctrlProp404.xml"/><Relationship Id="rId343" Type="http://schemas.openxmlformats.org/officeDocument/2006/relationships/ctrlProp" Target="../ctrlProps/ctrlProp446.xml"/><Relationship Id="rId550" Type="http://schemas.openxmlformats.org/officeDocument/2006/relationships/ctrlProp" Target="../ctrlProps/ctrlProp653.xml"/><Relationship Id="rId82" Type="http://schemas.openxmlformats.org/officeDocument/2006/relationships/ctrlProp" Target="../ctrlProps/ctrlProp185.xml"/><Relationship Id="rId203" Type="http://schemas.openxmlformats.org/officeDocument/2006/relationships/ctrlProp" Target="../ctrlProps/ctrlProp306.xml"/><Relationship Id="rId385" Type="http://schemas.openxmlformats.org/officeDocument/2006/relationships/ctrlProp" Target="../ctrlProps/ctrlProp488.xml"/><Relationship Id="rId245" Type="http://schemas.openxmlformats.org/officeDocument/2006/relationships/ctrlProp" Target="../ctrlProps/ctrlProp348.xml"/><Relationship Id="rId287" Type="http://schemas.openxmlformats.org/officeDocument/2006/relationships/ctrlProp" Target="../ctrlProps/ctrlProp390.xml"/><Relationship Id="rId410" Type="http://schemas.openxmlformats.org/officeDocument/2006/relationships/ctrlProp" Target="../ctrlProps/ctrlProp513.xml"/><Relationship Id="rId452" Type="http://schemas.openxmlformats.org/officeDocument/2006/relationships/ctrlProp" Target="../ctrlProps/ctrlProp555.xml"/><Relationship Id="rId494" Type="http://schemas.openxmlformats.org/officeDocument/2006/relationships/ctrlProp" Target="../ctrlProps/ctrlProp597.xml"/><Relationship Id="rId508" Type="http://schemas.openxmlformats.org/officeDocument/2006/relationships/ctrlProp" Target="../ctrlProps/ctrlProp611.xml"/><Relationship Id="rId105" Type="http://schemas.openxmlformats.org/officeDocument/2006/relationships/ctrlProp" Target="../ctrlProps/ctrlProp208.xml"/><Relationship Id="rId147" Type="http://schemas.openxmlformats.org/officeDocument/2006/relationships/ctrlProp" Target="../ctrlProps/ctrlProp250.xml"/><Relationship Id="rId312" Type="http://schemas.openxmlformats.org/officeDocument/2006/relationships/ctrlProp" Target="../ctrlProps/ctrlProp415.xml"/><Relationship Id="rId354" Type="http://schemas.openxmlformats.org/officeDocument/2006/relationships/ctrlProp" Target="../ctrlProps/ctrlProp457.xml"/><Relationship Id="rId51" Type="http://schemas.openxmlformats.org/officeDocument/2006/relationships/ctrlProp" Target="../ctrlProps/ctrlProp154.xml"/><Relationship Id="rId93" Type="http://schemas.openxmlformats.org/officeDocument/2006/relationships/ctrlProp" Target="../ctrlProps/ctrlProp196.xml"/><Relationship Id="rId189" Type="http://schemas.openxmlformats.org/officeDocument/2006/relationships/ctrlProp" Target="../ctrlProps/ctrlProp292.xml"/><Relationship Id="rId396" Type="http://schemas.openxmlformats.org/officeDocument/2006/relationships/ctrlProp" Target="../ctrlProps/ctrlProp499.xml"/><Relationship Id="rId561" Type="http://schemas.openxmlformats.org/officeDocument/2006/relationships/ctrlProp" Target="../ctrlProps/ctrlProp664.xml"/><Relationship Id="rId214" Type="http://schemas.openxmlformats.org/officeDocument/2006/relationships/ctrlProp" Target="../ctrlProps/ctrlProp317.xml"/><Relationship Id="rId256" Type="http://schemas.openxmlformats.org/officeDocument/2006/relationships/ctrlProp" Target="../ctrlProps/ctrlProp359.xml"/><Relationship Id="rId298" Type="http://schemas.openxmlformats.org/officeDocument/2006/relationships/ctrlProp" Target="../ctrlProps/ctrlProp401.xml"/><Relationship Id="rId421" Type="http://schemas.openxmlformats.org/officeDocument/2006/relationships/ctrlProp" Target="../ctrlProps/ctrlProp524.xml"/><Relationship Id="rId463" Type="http://schemas.openxmlformats.org/officeDocument/2006/relationships/ctrlProp" Target="../ctrlProps/ctrlProp566.xml"/><Relationship Id="rId519" Type="http://schemas.openxmlformats.org/officeDocument/2006/relationships/ctrlProp" Target="../ctrlProps/ctrlProp622.xml"/><Relationship Id="rId116" Type="http://schemas.openxmlformats.org/officeDocument/2006/relationships/ctrlProp" Target="../ctrlProps/ctrlProp219.xml"/><Relationship Id="rId158" Type="http://schemas.openxmlformats.org/officeDocument/2006/relationships/ctrlProp" Target="../ctrlProps/ctrlProp261.xml"/><Relationship Id="rId323" Type="http://schemas.openxmlformats.org/officeDocument/2006/relationships/ctrlProp" Target="../ctrlProps/ctrlProp426.xml"/><Relationship Id="rId530" Type="http://schemas.openxmlformats.org/officeDocument/2006/relationships/ctrlProp" Target="../ctrlProps/ctrlProp633.xml"/><Relationship Id="rId20" Type="http://schemas.openxmlformats.org/officeDocument/2006/relationships/ctrlProp" Target="../ctrlProps/ctrlProp123.xml"/><Relationship Id="rId62" Type="http://schemas.openxmlformats.org/officeDocument/2006/relationships/ctrlProp" Target="../ctrlProps/ctrlProp165.xml"/><Relationship Id="rId365" Type="http://schemas.openxmlformats.org/officeDocument/2006/relationships/ctrlProp" Target="../ctrlProps/ctrlProp468.xml"/><Relationship Id="rId225" Type="http://schemas.openxmlformats.org/officeDocument/2006/relationships/ctrlProp" Target="../ctrlProps/ctrlProp328.xml"/><Relationship Id="rId267" Type="http://schemas.openxmlformats.org/officeDocument/2006/relationships/ctrlProp" Target="../ctrlProps/ctrlProp370.xml"/><Relationship Id="rId432" Type="http://schemas.openxmlformats.org/officeDocument/2006/relationships/ctrlProp" Target="../ctrlProps/ctrlProp535.xml"/><Relationship Id="rId474" Type="http://schemas.openxmlformats.org/officeDocument/2006/relationships/ctrlProp" Target="../ctrlProps/ctrlProp577.xml"/><Relationship Id="rId127" Type="http://schemas.openxmlformats.org/officeDocument/2006/relationships/ctrlProp" Target="../ctrlProps/ctrlProp230.xml"/><Relationship Id="rId31" Type="http://schemas.openxmlformats.org/officeDocument/2006/relationships/ctrlProp" Target="../ctrlProps/ctrlProp134.xml"/><Relationship Id="rId73" Type="http://schemas.openxmlformats.org/officeDocument/2006/relationships/ctrlProp" Target="../ctrlProps/ctrlProp176.xml"/><Relationship Id="rId169" Type="http://schemas.openxmlformats.org/officeDocument/2006/relationships/ctrlProp" Target="../ctrlProps/ctrlProp272.xml"/><Relationship Id="rId334" Type="http://schemas.openxmlformats.org/officeDocument/2006/relationships/ctrlProp" Target="../ctrlProps/ctrlProp437.xml"/><Relationship Id="rId376" Type="http://schemas.openxmlformats.org/officeDocument/2006/relationships/ctrlProp" Target="../ctrlProps/ctrlProp479.xml"/><Relationship Id="rId541" Type="http://schemas.openxmlformats.org/officeDocument/2006/relationships/ctrlProp" Target="../ctrlProps/ctrlProp644.xml"/><Relationship Id="rId4" Type="http://schemas.openxmlformats.org/officeDocument/2006/relationships/ctrlProp" Target="../ctrlProps/ctrlProp107.xml"/><Relationship Id="rId180" Type="http://schemas.openxmlformats.org/officeDocument/2006/relationships/ctrlProp" Target="../ctrlProps/ctrlProp283.xml"/><Relationship Id="rId236" Type="http://schemas.openxmlformats.org/officeDocument/2006/relationships/ctrlProp" Target="../ctrlProps/ctrlProp339.xml"/><Relationship Id="rId278" Type="http://schemas.openxmlformats.org/officeDocument/2006/relationships/ctrlProp" Target="../ctrlProps/ctrlProp381.xml"/><Relationship Id="rId401" Type="http://schemas.openxmlformats.org/officeDocument/2006/relationships/ctrlProp" Target="../ctrlProps/ctrlProp504.xml"/><Relationship Id="rId443" Type="http://schemas.openxmlformats.org/officeDocument/2006/relationships/ctrlProp" Target="../ctrlProps/ctrlProp546.xml"/><Relationship Id="rId303" Type="http://schemas.openxmlformats.org/officeDocument/2006/relationships/ctrlProp" Target="../ctrlProps/ctrlProp406.xml"/><Relationship Id="rId485" Type="http://schemas.openxmlformats.org/officeDocument/2006/relationships/ctrlProp" Target="../ctrlProps/ctrlProp588.xml"/><Relationship Id="rId42" Type="http://schemas.openxmlformats.org/officeDocument/2006/relationships/ctrlProp" Target="../ctrlProps/ctrlProp145.xml"/><Relationship Id="rId84" Type="http://schemas.openxmlformats.org/officeDocument/2006/relationships/ctrlProp" Target="../ctrlProps/ctrlProp187.xml"/><Relationship Id="rId138" Type="http://schemas.openxmlformats.org/officeDocument/2006/relationships/ctrlProp" Target="../ctrlProps/ctrlProp241.xml"/><Relationship Id="rId345" Type="http://schemas.openxmlformats.org/officeDocument/2006/relationships/ctrlProp" Target="../ctrlProps/ctrlProp448.xml"/><Relationship Id="rId387" Type="http://schemas.openxmlformats.org/officeDocument/2006/relationships/ctrlProp" Target="../ctrlProps/ctrlProp490.xml"/><Relationship Id="rId510" Type="http://schemas.openxmlformats.org/officeDocument/2006/relationships/ctrlProp" Target="../ctrlProps/ctrlProp613.xml"/><Relationship Id="rId552" Type="http://schemas.openxmlformats.org/officeDocument/2006/relationships/ctrlProp" Target="../ctrlProps/ctrlProp655.xml"/><Relationship Id="rId191" Type="http://schemas.openxmlformats.org/officeDocument/2006/relationships/ctrlProp" Target="../ctrlProps/ctrlProp294.xml"/><Relationship Id="rId205" Type="http://schemas.openxmlformats.org/officeDocument/2006/relationships/ctrlProp" Target="../ctrlProps/ctrlProp308.xml"/><Relationship Id="rId247" Type="http://schemas.openxmlformats.org/officeDocument/2006/relationships/ctrlProp" Target="../ctrlProps/ctrlProp350.xml"/><Relationship Id="rId412" Type="http://schemas.openxmlformats.org/officeDocument/2006/relationships/ctrlProp" Target="../ctrlProps/ctrlProp515.xml"/><Relationship Id="rId107" Type="http://schemas.openxmlformats.org/officeDocument/2006/relationships/ctrlProp" Target="../ctrlProps/ctrlProp210.xml"/><Relationship Id="rId289" Type="http://schemas.openxmlformats.org/officeDocument/2006/relationships/ctrlProp" Target="../ctrlProps/ctrlProp392.xml"/><Relationship Id="rId454" Type="http://schemas.openxmlformats.org/officeDocument/2006/relationships/ctrlProp" Target="../ctrlProps/ctrlProp557.xml"/><Relationship Id="rId496" Type="http://schemas.openxmlformats.org/officeDocument/2006/relationships/ctrlProp" Target="../ctrlProps/ctrlProp599.xml"/><Relationship Id="rId11" Type="http://schemas.openxmlformats.org/officeDocument/2006/relationships/ctrlProp" Target="../ctrlProps/ctrlProp114.xml"/><Relationship Id="rId53" Type="http://schemas.openxmlformats.org/officeDocument/2006/relationships/ctrlProp" Target="../ctrlProps/ctrlProp156.xml"/><Relationship Id="rId149" Type="http://schemas.openxmlformats.org/officeDocument/2006/relationships/ctrlProp" Target="../ctrlProps/ctrlProp252.xml"/><Relationship Id="rId314" Type="http://schemas.openxmlformats.org/officeDocument/2006/relationships/ctrlProp" Target="../ctrlProps/ctrlProp417.xml"/><Relationship Id="rId356" Type="http://schemas.openxmlformats.org/officeDocument/2006/relationships/ctrlProp" Target="../ctrlProps/ctrlProp459.xml"/><Relationship Id="rId398" Type="http://schemas.openxmlformats.org/officeDocument/2006/relationships/ctrlProp" Target="../ctrlProps/ctrlProp501.xml"/><Relationship Id="rId521" Type="http://schemas.openxmlformats.org/officeDocument/2006/relationships/ctrlProp" Target="../ctrlProps/ctrlProp624.xml"/><Relationship Id="rId563" Type="http://schemas.openxmlformats.org/officeDocument/2006/relationships/ctrlProp" Target="../ctrlProps/ctrlProp666.xml"/><Relationship Id="rId95" Type="http://schemas.openxmlformats.org/officeDocument/2006/relationships/ctrlProp" Target="../ctrlProps/ctrlProp198.xml"/><Relationship Id="rId160" Type="http://schemas.openxmlformats.org/officeDocument/2006/relationships/ctrlProp" Target="../ctrlProps/ctrlProp263.xml"/><Relationship Id="rId216" Type="http://schemas.openxmlformats.org/officeDocument/2006/relationships/ctrlProp" Target="../ctrlProps/ctrlProp319.xml"/><Relationship Id="rId423" Type="http://schemas.openxmlformats.org/officeDocument/2006/relationships/ctrlProp" Target="../ctrlProps/ctrlProp526.xml"/><Relationship Id="rId258" Type="http://schemas.openxmlformats.org/officeDocument/2006/relationships/ctrlProp" Target="../ctrlProps/ctrlProp361.xml"/><Relationship Id="rId465" Type="http://schemas.openxmlformats.org/officeDocument/2006/relationships/ctrlProp" Target="../ctrlProps/ctrlProp568.xml"/><Relationship Id="rId22" Type="http://schemas.openxmlformats.org/officeDocument/2006/relationships/ctrlProp" Target="../ctrlProps/ctrlProp125.xml"/><Relationship Id="rId64" Type="http://schemas.openxmlformats.org/officeDocument/2006/relationships/ctrlProp" Target="../ctrlProps/ctrlProp167.xml"/><Relationship Id="rId118" Type="http://schemas.openxmlformats.org/officeDocument/2006/relationships/ctrlProp" Target="../ctrlProps/ctrlProp221.xml"/><Relationship Id="rId325" Type="http://schemas.openxmlformats.org/officeDocument/2006/relationships/ctrlProp" Target="../ctrlProps/ctrlProp428.xml"/><Relationship Id="rId367" Type="http://schemas.openxmlformats.org/officeDocument/2006/relationships/ctrlProp" Target="../ctrlProps/ctrlProp470.xml"/><Relationship Id="rId532" Type="http://schemas.openxmlformats.org/officeDocument/2006/relationships/ctrlProp" Target="../ctrlProps/ctrlProp635.xml"/><Relationship Id="rId171" Type="http://schemas.openxmlformats.org/officeDocument/2006/relationships/ctrlProp" Target="../ctrlProps/ctrlProp274.xml"/><Relationship Id="rId227" Type="http://schemas.openxmlformats.org/officeDocument/2006/relationships/ctrlProp" Target="../ctrlProps/ctrlProp330.xml"/><Relationship Id="rId269" Type="http://schemas.openxmlformats.org/officeDocument/2006/relationships/ctrlProp" Target="../ctrlProps/ctrlProp372.xml"/><Relationship Id="rId434" Type="http://schemas.openxmlformats.org/officeDocument/2006/relationships/ctrlProp" Target="../ctrlProps/ctrlProp537.xml"/><Relationship Id="rId476" Type="http://schemas.openxmlformats.org/officeDocument/2006/relationships/ctrlProp" Target="../ctrlProps/ctrlProp579.xml"/><Relationship Id="rId33" Type="http://schemas.openxmlformats.org/officeDocument/2006/relationships/ctrlProp" Target="../ctrlProps/ctrlProp136.xml"/><Relationship Id="rId129" Type="http://schemas.openxmlformats.org/officeDocument/2006/relationships/ctrlProp" Target="../ctrlProps/ctrlProp232.xml"/><Relationship Id="rId280" Type="http://schemas.openxmlformats.org/officeDocument/2006/relationships/ctrlProp" Target="../ctrlProps/ctrlProp383.xml"/><Relationship Id="rId336" Type="http://schemas.openxmlformats.org/officeDocument/2006/relationships/ctrlProp" Target="../ctrlProps/ctrlProp439.xml"/><Relationship Id="rId501" Type="http://schemas.openxmlformats.org/officeDocument/2006/relationships/ctrlProp" Target="../ctrlProps/ctrlProp604.xml"/><Relationship Id="rId543" Type="http://schemas.openxmlformats.org/officeDocument/2006/relationships/ctrlProp" Target="../ctrlProps/ctrlProp646.xml"/><Relationship Id="rId75" Type="http://schemas.openxmlformats.org/officeDocument/2006/relationships/ctrlProp" Target="../ctrlProps/ctrlProp178.xml"/><Relationship Id="rId140" Type="http://schemas.openxmlformats.org/officeDocument/2006/relationships/ctrlProp" Target="../ctrlProps/ctrlProp243.xml"/><Relationship Id="rId182" Type="http://schemas.openxmlformats.org/officeDocument/2006/relationships/ctrlProp" Target="../ctrlProps/ctrlProp285.xml"/><Relationship Id="rId378" Type="http://schemas.openxmlformats.org/officeDocument/2006/relationships/ctrlProp" Target="../ctrlProps/ctrlProp481.xml"/><Relationship Id="rId403" Type="http://schemas.openxmlformats.org/officeDocument/2006/relationships/ctrlProp" Target="../ctrlProps/ctrlProp506.xml"/><Relationship Id="rId6" Type="http://schemas.openxmlformats.org/officeDocument/2006/relationships/ctrlProp" Target="../ctrlProps/ctrlProp109.xml"/><Relationship Id="rId238" Type="http://schemas.openxmlformats.org/officeDocument/2006/relationships/ctrlProp" Target="../ctrlProps/ctrlProp341.xml"/><Relationship Id="rId445" Type="http://schemas.openxmlformats.org/officeDocument/2006/relationships/ctrlProp" Target="../ctrlProps/ctrlProp548.xml"/><Relationship Id="rId487" Type="http://schemas.openxmlformats.org/officeDocument/2006/relationships/ctrlProp" Target="../ctrlProps/ctrlProp590.xml"/><Relationship Id="rId291" Type="http://schemas.openxmlformats.org/officeDocument/2006/relationships/ctrlProp" Target="../ctrlProps/ctrlProp394.xml"/><Relationship Id="rId305" Type="http://schemas.openxmlformats.org/officeDocument/2006/relationships/ctrlProp" Target="../ctrlProps/ctrlProp408.xml"/><Relationship Id="rId347" Type="http://schemas.openxmlformats.org/officeDocument/2006/relationships/ctrlProp" Target="../ctrlProps/ctrlProp450.xml"/><Relationship Id="rId512" Type="http://schemas.openxmlformats.org/officeDocument/2006/relationships/ctrlProp" Target="../ctrlProps/ctrlProp615.xml"/><Relationship Id="rId44" Type="http://schemas.openxmlformats.org/officeDocument/2006/relationships/ctrlProp" Target="../ctrlProps/ctrlProp147.xml"/><Relationship Id="rId86" Type="http://schemas.openxmlformats.org/officeDocument/2006/relationships/ctrlProp" Target="../ctrlProps/ctrlProp189.xml"/><Relationship Id="rId151" Type="http://schemas.openxmlformats.org/officeDocument/2006/relationships/ctrlProp" Target="../ctrlProps/ctrlProp254.xml"/><Relationship Id="rId389" Type="http://schemas.openxmlformats.org/officeDocument/2006/relationships/ctrlProp" Target="../ctrlProps/ctrlProp492.xml"/><Relationship Id="rId554" Type="http://schemas.openxmlformats.org/officeDocument/2006/relationships/ctrlProp" Target="../ctrlProps/ctrlProp657.xml"/><Relationship Id="rId193" Type="http://schemas.openxmlformats.org/officeDocument/2006/relationships/ctrlProp" Target="../ctrlProps/ctrlProp296.xml"/><Relationship Id="rId207" Type="http://schemas.openxmlformats.org/officeDocument/2006/relationships/ctrlProp" Target="../ctrlProps/ctrlProp310.xml"/><Relationship Id="rId249" Type="http://schemas.openxmlformats.org/officeDocument/2006/relationships/ctrlProp" Target="../ctrlProps/ctrlProp352.xml"/><Relationship Id="rId414" Type="http://schemas.openxmlformats.org/officeDocument/2006/relationships/ctrlProp" Target="../ctrlProps/ctrlProp517.xml"/><Relationship Id="rId456" Type="http://schemas.openxmlformats.org/officeDocument/2006/relationships/ctrlProp" Target="../ctrlProps/ctrlProp559.xml"/><Relationship Id="rId498" Type="http://schemas.openxmlformats.org/officeDocument/2006/relationships/ctrlProp" Target="../ctrlProps/ctrlProp601.xml"/><Relationship Id="rId13" Type="http://schemas.openxmlformats.org/officeDocument/2006/relationships/ctrlProp" Target="../ctrlProps/ctrlProp116.xml"/><Relationship Id="rId109" Type="http://schemas.openxmlformats.org/officeDocument/2006/relationships/ctrlProp" Target="../ctrlProps/ctrlProp212.xml"/><Relationship Id="rId260" Type="http://schemas.openxmlformats.org/officeDocument/2006/relationships/ctrlProp" Target="../ctrlProps/ctrlProp363.xml"/><Relationship Id="rId316" Type="http://schemas.openxmlformats.org/officeDocument/2006/relationships/ctrlProp" Target="../ctrlProps/ctrlProp419.xml"/><Relationship Id="rId523" Type="http://schemas.openxmlformats.org/officeDocument/2006/relationships/ctrlProp" Target="../ctrlProps/ctrlProp626.xml"/><Relationship Id="rId55" Type="http://schemas.openxmlformats.org/officeDocument/2006/relationships/ctrlProp" Target="../ctrlProps/ctrlProp158.xml"/><Relationship Id="rId97" Type="http://schemas.openxmlformats.org/officeDocument/2006/relationships/ctrlProp" Target="../ctrlProps/ctrlProp200.xml"/><Relationship Id="rId120" Type="http://schemas.openxmlformats.org/officeDocument/2006/relationships/ctrlProp" Target="../ctrlProps/ctrlProp223.xml"/><Relationship Id="rId358" Type="http://schemas.openxmlformats.org/officeDocument/2006/relationships/ctrlProp" Target="../ctrlProps/ctrlProp461.xml"/><Relationship Id="rId565" Type="http://schemas.openxmlformats.org/officeDocument/2006/relationships/ctrlProp" Target="../ctrlProps/ctrlProp668.xml"/><Relationship Id="rId162" Type="http://schemas.openxmlformats.org/officeDocument/2006/relationships/ctrlProp" Target="../ctrlProps/ctrlProp265.xml"/><Relationship Id="rId218" Type="http://schemas.openxmlformats.org/officeDocument/2006/relationships/ctrlProp" Target="../ctrlProps/ctrlProp321.xml"/><Relationship Id="rId425" Type="http://schemas.openxmlformats.org/officeDocument/2006/relationships/ctrlProp" Target="../ctrlProps/ctrlProp528.xml"/><Relationship Id="rId467" Type="http://schemas.openxmlformats.org/officeDocument/2006/relationships/ctrlProp" Target="../ctrlProps/ctrlProp570.xml"/><Relationship Id="rId271" Type="http://schemas.openxmlformats.org/officeDocument/2006/relationships/ctrlProp" Target="../ctrlProps/ctrlProp374.xml"/><Relationship Id="rId24" Type="http://schemas.openxmlformats.org/officeDocument/2006/relationships/ctrlProp" Target="../ctrlProps/ctrlProp127.xml"/><Relationship Id="rId66" Type="http://schemas.openxmlformats.org/officeDocument/2006/relationships/ctrlProp" Target="../ctrlProps/ctrlProp169.xml"/><Relationship Id="rId131" Type="http://schemas.openxmlformats.org/officeDocument/2006/relationships/ctrlProp" Target="../ctrlProps/ctrlProp234.xml"/><Relationship Id="rId327" Type="http://schemas.openxmlformats.org/officeDocument/2006/relationships/ctrlProp" Target="../ctrlProps/ctrlProp430.xml"/><Relationship Id="rId369" Type="http://schemas.openxmlformats.org/officeDocument/2006/relationships/ctrlProp" Target="../ctrlProps/ctrlProp472.xml"/><Relationship Id="rId534" Type="http://schemas.openxmlformats.org/officeDocument/2006/relationships/ctrlProp" Target="../ctrlProps/ctrlProp637.xml"/><Relationship Id="rId173" Type="http://schemas.openxmlformats.org/officeDocument/2006/relationships/ctrlProp" Target="../ctrlProps/ctrlProp276.xml"/><Relationship Id="rId229" Type="http://schemas.openxmlformats.org/officeDocument/2006/relationships/ctrlProp" Target="../ctrlProps/ctrlProp332.xml"/><Relationship Id="rId380" Type="http://schemas.openxmlformats.org/officeDocument/2006/relationships/ctrlProp" Target="../ctrlProps/ctrlProp483.xml"/><Relationship Id="rId436" Type="http://schemas.openxmlformats.org/officeDocument/2006/relationships/ctrlProp" Target="../ctrlProps/ctrlProp539.xml"/><Relationship Id="rId240" Type="http://schemas.openxmlformats.org/officeDocument/2006/relationships/ctrlProp" Target="../ctrlProps/ctrlProp343.xml"/><Relationship Id="rId478" Type="http://schemas.openxmlformats.org/officeDocument/2006/relationships/ctrlProp" Target="../ctrlProps/ctrlProp581.xml"/><Relationship Id="rId35" Type="http://schemas.openxmlformats.org/officeDocument/2006/relationships/ctrlProp" Target="../ctrlProps/ctrlProp138.xml"/><Relationship Id="rId77" Type="http://schemas.openxmlformats.org/officeDocument/2006/relationships/ctrlProp" Target="../ctrlProps/ctrlProp180.xml"/><Relationship Id="rId100" Type="http://schemas.openxmlformats.org/officeDocument/2006/relationships/ctrlProp" Target="../ctrlProps/ctrlProp203.xml"/><Relationship Id="rId282" Type="http://schemas.openxmlformats.org/officeDocument/2006/relationships/ctrlProp" Target="../ctrlProps/ctrlProp385.xml"/><Relationship Id="rId338" Type="http://schemas.openxmlformats.org/officeDocument/2006/relationships/ctrlProp" Target="../ctrlProps/ctrlProp441.xml"/><Relationship Id="rId503" Type="http://schemas.openxmlformats.org/officeDocument/2006/relationships/ctrlProp" Target="../ctrlProps/ctrlProp606.xml"/><Relationship Id="rId545" Type="http://schemas.openxmlformats.org/officeDocument/2006/relationships/ctrlProp" Target="../ctrlProps/ctrlProp648.xml"/><Relationship Id="rId8" Type="http://schemas.openxmlformats.org/officeDocument/2006/relationships/ctrlProp" Target="../ctrlProps/ctrlProp111.xml"/><Relationship Id="rId142" Type="http://schemas.openxmlformats.org/officeDocument/2006/relationships/ctrlProp" Target="../ctrlProps/ctrlProp245.xml"/><Relationship Id="rId184" Type="http://schemas.openxmlformats.org/officeDocument/2006/relationships/ctrlProp" Target="../ctrlProps/ctrlProp287.xml"/><Relationship Id="rId391" Type="http://schemas.openxmlformats.org/officeDocument/2006/relationships/ctrlProp" Target="../ctrlProps/ctrlProp494.xml"/><Relationship Id="rId405" Type="http://schemas.openxmlformats.org/officeDocument/2006/relationships/ctrlProp" Target="../ctrlProps/ctrlProp508.xml"/><Relationship Id="rId447" Type="http://schemas.openxmlformats.org/officeDocument/2006/relationships/ctrlProp" Target="../ctrlProps/ctrlProp550.xml"/><Relationship Id="rId251" Type="http://schemas.openxmlformats.org/officeDocument/2006/relationships/ctrlProp" Target="../ctrlProps/ctrlProp354.xml"/><Relationship Id="rId489" Type="http://schemas.openxmlformats.org/officeDocument/2006/relationships/ctrlProp" Target="../ctrlProps/ctrlProp592.xml"/><Relationship Id="rId46" Type="http://schemas.openxmlformats.org/officeDocument/2006/relationships/ctrlProp" Target="../ctrlProps/ctrlProp149.xml"/><Relationship Id="rId293" Type="http://schemas.openxmlformats.org/officeDocument/2006/relationships/ctrlProp" Target="../ctrlProps/ctrlProp396.xml"/><Relationship Id="rId307" Type="http://schemas.openxmlformats.org/officeDocument/2006/relationships/ctrlProp" Target="../ctrlProps/ctrlProp410.xml"/><Relationship Id="rId349" Type="http://schemas.openxmlformats.org/officeDocument/2006/relationships/ctrlProp" Target="../ctrlProps/ctrlProp452.xml"/><Relationship Id="rId514" Type="http://schemas.openxmlformats.org/officeDocument/2006/relationships/ctrlProp" Target="../ctrlProps/ctrlProp617.xml"/><Relationship Id="rId556" Type="http://schemas.openxmlformats.org/officeDocument/2006/relationships/ctrlProp" Target="../ctrlProps/ctrlProp659.xml"/><Relationship Id="rId88" Type="http://schemas.openxmlformats.org/officeDocument/2006/relationships/ctrlProp" Target="../ctrlProps/ctrlProp191.xml"/><Relationship Id="rId111" Type="http://schemas.openxmlformats.org/officeDocument/2006/relationships/ctrlProp" Target="../ctrlProps/ctrlProp214.xml"/><Relationship Id="rId153" Type="http://schemas.openxmlformats.org/officeDocument/2006/relationships/ctrlProp" Target="../ctrlProps/ctrlProp256.xml"/><Relationship Id="rId195" Type="http://schemas.openxmlformats.org/officeDocument/2006/relationships/ctrlProp" Target="../ctrlProps/ctrlProp298.xml"/><Relationship Id="rId209" Type="http://schemas.openxmlformats.org/officeDocument/2006/relationships/ctrlProp" Target="../ctrlProps/ctrlProp312.xml"/><Relationship Id="rId360" Type="http://schemas.openxmlformats.org/officeDocument/2006/relationships/ctrlProp" Target="../ctrlProps/ctrlProp463.xml"/><Relationship Id="rId416" Type="http://schemas.openxmlformats.org/officeDocument/2006/relationships/ctrlProp" Target="../ctrlProps/ctrlProp519.xml"/><Relationship Id="rId220" Type="http://schemas.openxmlformats.org/officeDocument/2006/relationships/ctrlProp" Target="../ctrlProps/ctrlProp323.xml"/><Relationship Id="rId458" Type="http://schemas.openxmlformats.org/officeDocument/2006/relationships/ctrlProp" Target="../ctrlProps/ctrlProp561.xml"/><Relationship Id="rId15" Type="http://schemas.openxmlformats.org/officeDocument/2006/relationships/ctrlProp" Target="../ctrlProps/ctrlProp118.xml"/><Relationship Id="rId57" Type="http://schemas.openxmlformats.org/officeDocument/2006/relationships/ctrlProp" Target="../ctrlProps/ctrlProp160.xml"/><Relationship Id="rId262" Type="http://schemas.openxmlformats.org/officeDocument/2006/relationships/ctrlProp" Target="../ctrlProps/ctrlProp365.xml"/><Relationship Id="rId318" Type="http://schemas.openxmlformats.org/officeDocument/2006/relationships/ctrlProp" Target="../ctrlProps/ctrlProp421.xml"/><Relationship Id="rId525" Type="http://schemas.openxmlformats.org/officeDocument/2006/relationships/ctrlProp" Target="../ctrlProps/ctrlProp628.xml"/><Relationship Id="rId567" Type="http://schemas.openxmlformats.org/officeDocument/2006/relationships/ctrlProp" Target="../ctrlProps/ctrlProp670.xml"/><Relationship Id="rId99" Type="http://schemas.openxmlformats.org/officeDocument/2006/relationships/ctrlProp" Target="../ctrlProps/ctrlProp202.xml"/><Relationship Id="rId122" Type="http://schemas.openxmlformats.org/officeDocument/2006/relationships/ctrlProp" Target="../ctrlProps/ctrlProp225.xml"/><Relationship Id="rId164" Type="http://schemas.openxmlformats.org/officeDocument/2006/relationships/ctrlProp" Target="../ctrlProps/ctrlProp267.xml"/><Relationship Id="rId371" Type="http://schemas.openxmlformats.org/officeDocument/2006/relationships/ctrlProp" Target="../ctrlProps/ctrlProp474.xml"/><Relationship Id="rId427" Type="http://schemas.openxmlformats.org/officeDocument/2006/relationships/ctrlProp" Target="../ctrlProps/ctrlProp530.xml"/><Relationship Id="rId469" Type="http://schemas.openxmlformats.org/officeDocument/2006/relationships/ctrlProp" Target="../ctrlProps/ctrlProp572.xml"/><Relationship Id="rId26" Type="http://schemas.openxmlformats.org/officeDocument/2006/relationships/ctrlProp" Target="../ctrlProps/ctrlProp129.xml"/><Relationship Id="rId231" Type="http://schemas.openxmlformats.org/officeDocument/2006/relationships/ctrlProp" Target="../ctrlProps/ctrlProp334.xml"/><Relationship Id="rId273" Type="http://schemas.openxmlformats.org/officeDocument/2006/relationships/ctrlProp" Target="../ctrlProps/ctrlProp376.xml"/><Relationship Id="rId329" Type="http://schemas.openxmlformats.org/officeDocument/2006/relationships/ctrlProp" Target="../ctrlProps/ctrlProp432.xml"/><Relationship Id="rId480" Type="http://schemas.openxmlformats.org/officeDocument/2006/relationships/ctrlProp" Target="../ctrlProps/ctrlProp583.xml"/><Relationship Id="rId536" Type="http://schemas.openxmlformats.org/officeDocument/2006/relationships/ctrlProp" Target="../ctrlProps/ctrlProp639.xml"/><Relationship Id="rId68" Type="http://schemas.openxmlformats.org/officeDocument/2006/relationships/ctrlProp" Target="../ctrlProps/ctrlProp171.xml"/><Relationship Id="rId133" Type="http://schemas.openxmlformats.org/officeDocument/2006/relationships/ctrlProp" Target="../ctrlProps/ctrlProp236.xml"/><Relationship Id="rId175" Type="http://schemas.openxmlformats.org/officeDocument/2006/relationships/ctrlProp" Target="../ctrlProps/ctrlProp278.xml"/><Relationship Id="rId340" Type="http://schemas.openxmlformats.org/officeDocument/2006/relationships/ctrlProp" Target="../ctrlProps/ctrlProp443.xml"/><Relationship Id="rId200" Type="http://schemas.openxmlformats.org/officeDocument/2006/relationships/ctrlProp" Target="../ctrlProps/ctrlProp303.xml"/><Relationship Id="rId382" Type="http://schemas.openxmlformats.org/officeDocument/2006/relationships/ctrlProp" Target="../ctrlProps/ctrlProp485.xml"/><Relationship Id="rId438" Type="http://schemas.openxmlformats.org/officeDocument/2006/relationships/ctrlProp" Target="../ctrlProps/ctrlProp541.xml"/><Relationship Id="rId242" Type="http://schemas.openxmlformats.org/officeDocument/2006/relationships/ctrlProp" Target="../ctrlProps/ctrlProp345.xml"/><Relationship Id="rId284" Type="http://schemas.openxmlformats.org/officeDocument/2006/relationships/ctrlProp" Target="../ctrlProps/ctrlProp387.xml"/><Relationship Id="rId491" Type="http://schemas.openxmlformats.org/officeDocument/2006/relationships/ctrlProp" Target="../ctrlProps/ctrlProp594.xml"/><Relationship Id="rId505" Type="http://schemas.openxmlformats.org/officeDocument/2006/relationships/ctrlProp" Target="../ctrlProps/ctrlProp608.xml"/><Relationship Id="rId37" Type="http://schemas.openxmlformats.org/officeDocument/2006/relationships/ctrlProp" Target="../ctrlProps/ctrlProp140.xml"/><Relationship Id="rId79" Type="http://schemas.openxmlformats.org/officeDocument/2006/relationships/ctrlProp" Target="../ctrlProps/ctrlProp182.xml"/><Relationship Id="rId102" Type="http://schemas.openxmlformats.org/officeDocument/2006/relationships/ctrlProp" Target="../ctrlProps/ctrlProp205.xml"/><Relationship Id="rId144" Type="http://schemas.openxmlformats.org/officeDocument/2006/relationships/ctrlProp" Target="../ctrlProps/ctrlProp247.xml"/><Relationship Id="rId547" Type="http://schemas.openxmlformats.org/officeDocument/2006/relationships/ctrlProp" Target="../ctrlProps/ctrlProp650.xml"/><Relationship Id="rId90" Type="http://schemas.openxmlformats.org/officeDocument/2006/relationships/ctrlProp" Target="../ctrlProps/ctrlProp193.xml"/><Relationship Id="rId186" Type="http://schemas.openxmlformats.org/officeDocument/2006/relationships/ctrlProp" Target="../ctrlProps/ctrlProp289.xml"/><Relationship Id="rId351" Type="http://schemas.openxmlformats.org/officeDocument/2006/relationships/ctrlProp" Target="../ctrlProps/ctrlProp454.xml"/><Relationship Id="rId393" Type="http://schemas.openxmlformats.org/officeDocument/2006/relationships/ctrlProp" Target="../ctrlProps/ctrlProp496.xml"/><Relationship Id="rId407" Type="http://schemas.openxmlformats.org/officeDocument/2006/relationships/ctrlProp" Target="../ctrlProps/ctrlProp510.xml"/><Relationship Id="rId449" Type="http://schemas.openxmlformats.org/officeDocument/2006/relationships/ctrlProp" Target="../ctrlProps/ctrlProp552.xml"/><Relationship Id="rId211" Type="http://schemas.openxmlformats.org/officeDocument/2006/relationships/ctrlProp" Target="../ctrlProps/ctrlProp314.xml"/><Relationship Id="rId253" Type="http://schemas.openxmlformats.org/officeDocument/2006/relationships/ctrlProp" Target="../ctrlProps/ctrlProp356.xml"/><Relationship Id="rId295" Type="http://schemas.openxmlformats.org/officeDocument/2006/relationships/ctrlProp" Target="../ctrlProps/ctrlProp398.xml"/><Relationship Id="rId309" Type="http://schemas.openxmlformats.org/officeDocument/2006/relationships/ctrlProp" Target="../ctrlProps/ctrlProp412.xml"/><Relationship Id="rId460" Type="http://schemas.openxmlformats.org/officeDocument/2006/relationships/ctrlProp" Target="../ctrlProps/ctrlProp563.xml"/><Relationship Id="rId516" Type="http://schemas.openxmlformats.org/officeDocument/2006/relationships/ctrlProp" Target="../ctrlProps/ctrlProp619.xml"/><Relationship Id="rId48" Type="http://schemas.openxmlformats.org/officeDocument/2006/relationships/ctrlProp" Target="../ctrlProps/ctrlProp151.xml"/><Relationship Id="rId113" Type="http://schemas.openxmlformats.org/officeDocument/2006/relationships/ctrlProp" Target="../ctrlProps/ctrlProp216.xml"/><Relationship Id="rId320" Type="http://schemas.openxmlformats.org/officeDocument/2006/relationships/ctrlProp" Target="../ctrlProps/ctrlProp423.xml"/><Relationship Id="rId558" Type="http://schemas.openxmlformats.org/officeDocument/2006/relationships/ctrlProp" Target="../ctrlProps/ctrlProp661.xml"/><Relationship Id="rId155" Type="http://schemas.openxmlformats.org/officeDocument/2006/relationships/ctrlProp" Target="../ctrlProps/ctrlProp258.xml"/><Relationship Id="rId197" Type="http://schemas.openxmlformats.org/officeDocument/2006/relationships/ctrlProp" Target="../ctrlProps/ctrlProp300.xml"/><Relationship Id="rId362" Type="http://schemas.openxmlformats.org/officeDocument/2006/relationships/ctrlProp" Target="../ctrlProps/ctrlProp465.xml"/><Relationship Id="rId418" Type="http://schemas.openxmlformats.org/officeDocument/2006/relationships/ctrlProp" Target="../ctrlProps/ctrlProp521.xml"/><Relationship Id="rId222" Type="http://schemas.openxmlformats.org/officeDocument/2006/relationships/ctrlProp" Target="../ctrlProps/ctrlProp325.xml"/><Relationship Id="rId264" Type="http://schemas.openxmlformats.org/officeDocument/2006/relationships/ctrlProp" Target="../ctrlProps/ctrlProp367.xml"/><Relationship Id="rId471" Type="http://schemas.openxmlformats.org/officeDocument/2006/relationships/ctrlProp" Target="../ctrlProps/ctrlProp574.xml"/><Relationship Id="rId17" Type="http://schemas.openxmlformats.org/officeDocument/2006/relationships/ctrlProp" Target="../ctrlProps/ctrlProp120.xml"/><Relationship Id="rId59" Type="http://schemas.openxmlformats.org/officeDocument/2006/relationships/ctrlProp" Target="../ctrlProps/ctrlProp162.xml"/><Relationship Id="rId124" Type="http://schemas.openxmlformats.org/officeDocument/2006/relationships/ctrlProp" Target="../ctrlProps/ctrlProp227.xml"/><Relationship Id="rId527" Type="http://schemas.openxmlformats.org/officeDocument/2006/relationships/ctrlProp" Target="../ctrlProps/ctrlProp630.xml"/><Relationship Id="rId70" Type="http://schemas.openxmlformats.org/officeDocument/2006/relationships/ctrlProp" Target="../ctrlProps/ctrlProp173.xml"/><Relationship Id="rId166" Type="http://schemas.openxmlformats.org/officeDocument/2006/relationships/ctrlProp" Target="../ctrlProps/ctrlProp269.xml"/><Relationship Id="rId331" Type="http://schemas.openxmlformats.org/officeDocument/2006/relationships/ctrlProp" Target="../ctrlProps/ctrlProp434.xml"/><Relationship Id="rId373" Type="http://schemas.openxmlformats.org/officeDocument/2006/relationships/ctrlProp" Target="../ctrlProps/ctrlProp476.xml"/><Relationship Id="rId429" Type="http://schemas.openxmlformats.org/officeDocument/2006/relationships/ctrlProp" Target="../ctrlProps/ctrlProp532.xml"/><Relationship Id="rId1" Type="http://schemas.openxmlformats.org/officeDocument/2006/relationships/printerSettings" Target="../printerSettings/printerSettings3.bin"/><Relationship Id="rId233" Type="http://schemas.openxmlformats.org/officeDocument/2006/relationships/ctrlProp" Target="../ctrlProps/ctrlProp336.xml"/><Relationship Id="rId440" Type="http://schemas.openxmlformats.org/officeDocument/2006/relationships/ctrlProp" Target="../ctrlProps/ctrlProp543.xml"/><Relationship Id="rId28" Type="http://schemas.openxmlformats.org/officeDocument/2006/relationships/ctrlProp" Target="../ctrlProps/ctrlProp131.xml"/><Relationship Id="rId275" Type="http://schemas.openxmlformats.org/officeDocument/2006/relationships/ctrlProp" Target="../ctrlProps/ctrlProp378.xml"/><Relationship Id="rId300" Type="http://schemas.openxmlformats.org/officeDocument/2006/relationships/ctrlProp" Target="../ctrlProps/ctrlProp403.xml"/><Relationship Id="rId482" Type="http://schemas.openxmlformats.org/officeDocument/2006/relationships/ctrlProp" Target="../ctrlProps/ctrlProp585.xml"/><Relationship Id="rId538" Type="http://schemas.openxmlformats.org/officeDocument/2006/relationships/ctrlProp" Target="../ctrlProps/ctrlProp641.xml"/><Relationship Id="rId81" Type="http://schemas.openxmlformats.org/officeDocument/2006/relationships/ctrlProp" Target="../ctrlProps/ctrlProp184.xml"/><Relationship Id="rId135" Type="http://schemas.openxmlformats.org/officeDocument/2006/relationships/ctrlProp" Target="../ctrlProps/ctrlProp238.xml"/><Relationship Id="rId177" Type="http://schemas.openxmlformats.org/officeDocument/2006/relationships/ctrlProp" Target="../ctrlProps/ctrlProp280.xml"/><Relationship Id="rId342" Type="http://schemas.openxmlformats.org/officeDocument/2006/relationships/ctrlProp" Target="../ctrlProps/ctrlProp445.xml"/><Relationship Id="rId384" Type="http://schemas.openxmlformats.org/officeDocument/2006/relationships/ctrlProp" Target="../ctrlProps/ctrlProp487.xml"/><Relationship Id="rId202" Type="http://schemas.openxmlformats.org/officeDocument/2006/relationships/ctrlProp" Target="../ctrlProps/ctrlProp305.xml"/><Relationship Id="rId244" Type="http://schemas.openxmlformats.org/officeDocument/2006/relationships/ctrlProp" Target="../ctrlProps/ctrlProp347.xml"/><Relationship Id="rId39" Type="http://schemas.openxmlformats.org/officeDocument/2006/relationships/ctrlProp" Target="../ctrlProps/ctrlProp142.xml"/><Relationship Id="rId286" Type="http://schemas.openxmlformats.org/officeDocument/2006/relationships/ctrlProp" Target="../ctrlProps/ctrlProp389.xml"/><Relationship Id="rId451" Type="http://schemas.openxmlformats.org/officeDocument/2006/relationships/ctrlProp" Target="../ctrlProps/ctrlProp554.xml"/><Relationship Id="rId493" Type="http://schemas.openxmlformats.org/officeDocument/2006/relationships/ctrlProp" Target="../ctrlProps/ctrlProp596.xml"/><Relationship Id="rId507" Type="http://schemas.openxmlformats.org/officeDocument/2006/relationships/ctrlProp" Target="../ctrlProps/ctrlProp610.xml"/><Relationship Id="rId549" Type="http://schemas.openxmlformats.org/officeDocument/2006/relationships/ctrlProp" Target="../ctrlProps/ctrlProp652.xml"/><Relationship Id="rId50" Type="http://schemas.openxmlformats.org/officeDocument/2006/relationships/ctrlProp" Target="../ctrlProps/ctrlProp153.xml"/><Relationship Id="rId104" Type="http://schemas.openxmlformats.org/officeDocument/2006/relationships/ctrlProp" Target="../ctrlProps/ctrlProp207.xml"/><Relationship Id="rId146" Type="http://schemas.openxmlformats.org/officeDocument/2006/relationships/ctrlProp" Target="../ctrlProps/ctrlProp249.xml"/><Relationship Id="rId188" Type="http://schemas.openxmlformats.org/officeDocument/2006/relationships/ctrlProp" Target="../ctrlProps/ctrlProp291.xml"/><Relationship Id="rId311" Type="http://schemas.openxmlformats.org/officeDocument/2006/relationships/ctrlProp" Target="../ctrlProps/ctrlProp414.xml"/><Relationship Id="rId353" Type="http://schemas.openxmlformats.org/officeDocument/2006/relationships/ctrlProp" Target="../ctrlProps/ctrlProp456.xml"/><Relationship Id="rId395" Type="http://schemas.openxmlformats.org/officeDocument/2006/relationships/ctrlProp" Target="../ctrlProps/ctrlProp498.xml"/><Relationship Id="rId409" Type="http://schemas.openxmlformats.org/officeDocument/2006/relationships/ctrlProp" Target="../ctrlProps/ctrlProp512.xml"/><Relationship Id="rId560" Type="http://schemas.openxmlformats.org/officeDocument/2006/relationships/ctrlProp" Target="../ctrlProps/ctrlProp663.xml"/><Relationship Id="rId92" Type="http://schemas.openxmlformats.org/officeDocument/2006/relationships/ctrlProp" Target="../ctrlProps/ctrlProp195.xml"/><Relationship Id="rId213" Type="http://schemas.openxmlformats.org/officeDocument/2006/relationships/ctrlProp" Target="../ctrlProps/ctrlProp316.xml"/><Relationship Id="rId420" Type="http://schemas.openxmlformats.org/officeDocument/2006/relationships/ctrlProp" Target="../ctrlProps/ctrlProp523.xml"/><Relationship Id="rId255" Type="http://schemas.openxmlformats.org/officeDocument/2006/relationships/ctrlProp" Target="../ctrlProps/ctrlProp358.xml"/><Relationship Id="rId297" Type="http://schemas.openxmlformats.org/officeDocument/2006/relationships/ctrlProp" Target="../ctrlProps/ctrlProp400.xml"/><Relationship Id="rId462" Type="http://schemas.openxmlformats.org/officeDocument/2006/relationships/ctrlProp" Target="../ctrlProps/ctrlProp565.xml"/><Relationship Id="rId518" Type="http://schemas.openxmlformats.org/officeDocument/2006/relationships/ctrlProp" Target="../ctrlProps/ctrlProp621.xml"/><Relationship Id="rId115" Type="http://schemas.openxmlformats.org/officeDocument/2006/relationships/ctrlProp" Target="../ctrlProps/ctrlProp218.xml"/><Relationship Id="rId157" Type="http://schemas.openxmlformats.org/officeDocument/2006/relationships/ctrlProp" Target="../ctrlProps/ctrlProp260.xml"/><Relationship Id="rId322" Type="http://schemas.openxmlformats.org/officeDocument/2006/relationships/ctrlProp" Target="../ctrlProps/ctrlProp425.xml"/><Relationship Id="rId364" Type="http://schemas.openxmlformats.org/officeDocument/2006/relationships/ctrlProp" Target="../ctrlProps/ctrlProp467.xml"/><Relationship Id="rId61" Type="http://schemas.openxmlformats.org/officeDocument/2006/relationships/ctrlProp" Target="../ctrlProps/ctrlProp164.xml"/><Relationship Id="rId199" Type="http://schemas.openxmlformats.org/officeDocument/2006/relationships/ctrlProp" Target="../ctrlProps/ctrlProp302.xml"/><Relationship Id="rId19" Type="http://schemas.openxmlformats.org/officeDocument/2006/relationships/ctrlProp" Target="../ctrlProps/ctrlProp122.xml"/><Relationship Id="rId224" Type="http://schemas.openxmlformats.org/officeDocument/2006/relationships/ctrlProp" Target="../ctrlProps/ctrlProp327.xml"/><Relationship Id="rId266" Type="http://schemas.openxmlformats.org/officeDocument/2006/relationships/ctrlProp" Target="../ctrlProps/ctrlProp369.xml"/><Relationship Id="rId431" Type="http://schemas.openxmlformats.org/officeDocument/2006/relationships/ctrlProp" Target="../ctrlProps/ctrlProp534.xml"/><Relationship Id="rId473" Type="http://schemas.openxmlformats.org/officeDocument/2006/relationships/ctrlProp" Target="../ctrlProps/ctrlProp576.xml"/><Relationship Id="rId529" Type="http://schemas.openxmlformats.org/officeDocument/2006/relationships/ctrlProp" Target="../ctrlProps/ctrlProp632.xml"/><Relationship Id="rId30" Type="http://schemas.openxmlformats.org/officeDocument/2006/relationships/ctrlProp" Target="../ctrlProps/ctrlProp133.xml"/><Relationship Id="rId126" Type="http://schemas.openxmlformats.org/officeDocument/2006/relationships/ctrlProp" Target="../ctrlProps/ctrlProp229.xml"/><Relationship Id="rId168" Type="http://schemas.openxmlformats.org/officeDocument/2006/relationships/ctrlProp" Target="../ctrlProps/ctrlProp271.xml"/><Relationship Id="rId333" Type="http://schemas.openxmlformats.org/officeDocument/2006/relationships/ctrlProp" Target="../ctrlProps/ctrlProp436.xml"/><Relationship Id="rId540" Type="http://schemas.openxmlformats.org/officeDocument/2006/relationships/ctrlProp" Target="../ctrlProps/ctrlProp643.xml"/><Relationship Id="rId72" Type="http://schemas.openxmlformats.org/officeDocument/2006/relationships/ctrlProp" Target="../ctrlProps/ctrlProp175.xml"/><Relationship Id="rId375" Type="http://schemas.openxmlformats.org/officeDocument/2006/relationships/ctrlProp" Target="../ctrlProps/ctrlProp478.xml"/><Relationship Id="rId3" Type="http://schemas.openxmlformats.org/officeDocument/2006/relationships/vmlDrawing" Target="../drawings/vmlDrawing3.vml"/><Relationship Id="rId235" Type="http://schemas.openxmlformats.org/officeDocument/2006/relationships/ctrlProp" Target="../ctrlProps/ctrlProp338.xml"/><Relationship Id="rId277" Type="http://schemas.openxmlformats.org/officeDocument/2006/relationships/ctrlProp" Target="../ctrlProps/ctrlProp380.xml"/><Relationship Id="rId400" Type="http://schemas.openxmlformats.org/officeDocument/2006/relationships/ctrlProp" Target="../ctrlProps/ctrlProp503.xml"/><Relationship Id="rId442" Type="http://schemas.openxmlformats.org/officeDocument/2006/relationships/ctrlProp" Target="../ctrlProps/ctrlProp545.xml"/><Relationship Id="rId484" Type="http://schemas.openxmlformats.org/officeDocument/2006/relationships/ctrlProp" Target="../ctrlProps/ctrlProp587.xml"/><Relationship Id="rId137" Type="http://schemas.openxmlformats.org/officeDocument/2006/relationships/ctrlProp" Target="../ctrlProps/ctrlProp240.xml"/><Relationship Id="rId302" Type="http://schemas.openxmlformats.org/officeDocument/2006/relationships/ctrlProp" Target="../ctrlProps/ctrlProp405.xml"/><Relationship Id="rId344" Type="http://schemas.openxmlformats.org/officeDocument/2006/relationships/ctrlProp" Target="../ctrlProps/ctrlProp447.xml"/><Relationship Id="rId41" Type="http://schemas.openxmlformats.org/officeDocument/2006/relationships/ctrlProp" Target="../ctrlProps/ctrlProp144.xml"/><Relationship Id="rId83" Type="http://schemas.openxmlformats.org/officeDocument/2006/relationships/ctrlProp" Target="../ctrlProps/ctrlProp186.xml"/><Relationship Id="rId179" Type="http://schemas.openxmlformats.org/officeDocument/2006/relationships/ctrlProp" Target="../ctrlProps/ctrlProp282.xml"/><Relationship Id="rId386" Type="http://schemas.openxmlformats.org/officeDocument/2006/relationships/ctrlProp" Target="../ctrlProps/ctrlProp489.xml"/><Relationship Id="rId551" Type="http://schemas.openxmlformats.org/officeDocument/2006/relationships/ctrlProp" Target="../ctrlProps/ctrlProp654.xml"/><Relationship Id="rId190" Type="http://schemas.openxmlformats.org/officeDocument/2006/relationships/ctrlProp" Target="../ctrlProps/ctrlProp293.xml"/><Relationship Id="rId204" Type="http://schemas.openxmlformats.org/officeDocument/2006/relationships/ctrlProp" Target="../ctrlProps/ctrlProp307.xml"/><Relationship Id="rId246" Type="http://schemas.openxmlformats.org/officeDocument/2006/relationships/ctrlProp" Target="../ctrlProps/ctrlProp349.xml"/><Relationship Id="rId288" Type="http://schemas.openxmlformats.org/officeDocument/2006/relationships/ctrlProp" Target="../ctrlProps/ctrlProp391.xml"/><Relationship Id="rId411" Type="http://schemas.openxmlformats.org/officeDocument/2006/relationships/ctrlProp" Target="../ctrlProps/ctrlProp514.xml"/><Relationship Id="rId453" Type="http://schemas.openxmlformats.org/officeDocument/2006/relationships/ctrlProp" Target="../ctrlProps/ctrlProp556.xml"/><Relationship Id="rId509" Type="http://schemas.openxmlformats.org/officeDocument/2006/relationships/ctrlProp" Target="../ctrlProps/ctrlProp612.xml"/><Relationship Id="rId106" Type="http://schemas.openxmlformats.org/officeDocument/2006/relationships/ctrlProp" Target="../ctrlProps/ctrlProp209.xml"/><Relationship Id="rId313" Type="http://schemas.openxmlformats.org/officeDocument/2006/relationships/ctrlProp" Target="../ctrlProps/ctrlProp416.xml"/><Relationship Id="rId495" Type="http://schemas.openxmlformats.org/officeDocument/2006/relationships/ctrlProp" Target="../ctrlProps/ctrlProp598.xml"/><Relationship Id="rId10" Type="http://schemas.openxmlformats.org/officeDocument/2006/relationships/ctrlProp" Target="../ctrlProps/ctrlProp113.xml"/><Relationship Id="rId52" Type="http://schemas.openxmlformats.org/officeDocument/2006/relationships/ctrlProp" Target="../ctrlProps/ctrlProp155.xml"/><Relationship Id="rId94" Type="http://schemas.openxmlformats.org/officeDocument/2006/relationships/ctrlProp" Target="../ctrlProps/ctrlProp197.xml"/><Relationship Id="rId148" Type="http://schemas.openxmlformats.org/officeDocument/2006/relationships/ctrlProp" Target="../ctrlProps/ctrlProp251.xml"/><Relationship Id="rId355" Type="http://schemas.openxmlformats.org/officeDocument/2006/relationships/ctrlProp" Target="../ctrlProps/ctrlProp458.xml"/><Relationship Id="rId397" Type="http://schemas.openxmlformats.org/officeDocument/2006/relationships/ctrlProp" Target="../ctrlProps/ctrlProp500.xml"/><Relationship Id="rId520" Type="http://schemas.openxmlformats.org/officeDocument/2006/relationships/ctrlProp" Target="../ctrlProps/ctrlProp623.xml"/><Relationship Id="rId562" Type="http://schemas.openxmlformats.org/officeDocument/2006/relationships/ctrlProp" Target="../ctrlProps/ctrlProp665.xml"/><Relationship Id="rId215" Type="http://schemas.openxmlformats.org/officeDocument/2006/relationships/ctrlProp" Target="../ctrlProps/ctrlProp318.xml"/><Relationship Id="rId257" Type="http://schemas.openxmlformats.org/officeDocument/2006/relationships/ctrlProp" Target="../ctrlProps/ctrlProp360.xml"/><Relationship Id="rId422" Type="http://schemas.openxmlformats.org/officeDocument/2006/relationships/ctrlProp" Target="../ctrlProps/ctrlProp525.xml"/><Relationship Id="rId464" Type="http://schemas.openxmlformats.org/officeDocument/2006/relationships/ctrlProp" Target="../ctrlProps/ctrlProp567.xml"/><Relationship Id="rId299" Type="http://schemas.openxmlformats.org/officeDocument/2006/relationships/ctrlProp" Target="../ctrlProps/ctrlProp402.xml"/><Relationship Id="rId63" Type="http://schemas.openxmlformats.org/officeDocument/2006/relationships/ctrlProp" Target="../ctrlProps/ctrlProp166.xml"/><Relationship Id="rId159" Type="http://schemas.openxmlformats.org/officeDocument/2006/relationships/ctrlProp" Target="../ctrlProps/ctrlProp262.xml"/><Relationship Id="rId366" Type="http://schemas.openxmlformats.org/officeDocument/2006/relationships/ctrlProp" Target="../ctrlProps/ctrlProp469.xml"/><Relationship Id="rId226" Type="http://schemas.openxmlformats.org/officeDocument/2006/relationships/ctrlProp" Target="../ctrlProps/ctrlProp329.xml"/><Relationship Id="rId433" Type="http://schemas.openxmlformats.org/officeDocument/2006/relationships/ctrlProp" Target="../ctrlProps/ctrlProp536.xml"/><Relationship Id="rId74" Type="http://schemas.openxmlformats.org/officeDocument/2006/relationships/ctrlProp" Target="../ctrlProps/ctrlProp177.xml"/><Relationship Id="rId377" Type="http://schemas.openxmlformats.org/officeDocument/2006/relationships/ctrlProp" Target="../ctrlProps/ctrlProp480.xml"/><Relationship Id="rId500" Type="http://schemas.openxmlformats.org/officeDocument/2006/relationships/ctrlProp" Target="../ctrlProps/ctrlProp603.xml"/><Relationship Id="rId5" Type="http://schemas.openxmlformats.org/officeDocument/2006/relationships/ctrlProp" Target="../ctrlProps/ctrlProp108.xml"/><Relationship Id="rId237" Type="http://schemas.openxmlformats.org/officeDocument/2006/relationships/ctrlProp" Target="../ctrlProps/ctrlProp340.xml"/><Relationship Id="rId444" Type="http://schemas.openxmlformats.org/officeDocument/2006/relationships/ctrlProp" Target="../ctrlProps/ctrlProp547.xml"/><Relationship Id="rId290" Type="http://schemas.openxmlformats.org/officeDocument/2006/relationships/ctrlProp" Target="../ctrlProps/ctrlProp393.xml"/><Relationship Id="rId304" Type="http://schemas.openxmlformats.org/officeDocument/2006/relationships/ctrlProp" Target="../ctrlProps/ctrlProp407.xml"/><Relationship Id="rId388" Type="http://schemas.openxmlformats.org/officeDocument/2006/relationships/ctrlProp" Target="../ctrlProps/ctrlProp491.xml"/><Relationship Id="rId511" Type="http://schemas.openxmlformats.org/officeDocument/2006/relationships/ctrlProp" Target="../ctrlProps/ctrlProp614.xml"/><Relationship Id="rId85" Type="http://schemas.openxmlformats.org/officeDocument/2006/relationships/ctrlProp" Target="../ctrlProps/ctrlProp188.xml"/><Relationship Id="rId150" Type="http://schemas.openxmlformats.org/officeDocument/2006/relationships/ctrlProp" Target="../ctrlProps/ctrlProp253.xml"/><Relationship Id="rId248" Type="http://schemas.openxmlformats.org/officeDocument/2006/relationships/ctrlProp" Target="../ctrlProps/ctrlProp351.xml"/><Relationship Id="rId455" Type="http://schemas.openxmlformats.org/officeDocument/2006/relationships/ctrlProp" Target="../ctrlProps/ctrlProp558.xml"/><Relationship Id="rId12" Type="http://schemas.openxmlformats.org/officeDocument/2006/relationships/ctrlProp" Target="../ctrlProps/ctrlProp115.xml"/><Relationship Id="rId108" Type="http://schemas.openxmlformats.org/officeDocument/2006/relationships/ctrlProp" Target="../ctrlProps/ctrlProp211.xml"/><Relationship Id="rId315" Type="http://schemas.openxmlformats.org/officeDocument/2006/relationships/ctrlProp" Target="../ctrlProps/ctrlProp418.xml"/><Relationship Id="rId522" Type="http://schemas.openxmlformats.org/officeDocument/2006/relationships/ctrlProp" Target="../ctrlProps/ctrlProp625.xml"/><Relationship Id="rId96" Type="http://schemas.openxmlformats.org/officeDocument/2006/relationships/ctrlProp" Target="../ctrlProps/ctrlProp199.xml"/><Relationship Id="rId161" Type="http://schemas.openxmlformats.org/officeDocument/2006/relationships/ctrlProp" Target="../ctrlProps/ctrlProp264.xml"/><Relationship Id="rId399" Type="http://schemas.openxmlformats.org/officeDocument/2006/relationships/ctrlProp" Target="../ctrlProps/ctrlProp502.xml"/><Relationship Id="rId259" Type="http://schemas.openxmlformats.org/officeDocument/2006/relationships/ctrlProp" Target="../ctrlProps/ctrlProp362.xml"/><Relationship Id="rId466" Type="http://schemas.openxmlformats.org/officeDocument/2006/relationships/ctrlProp" Target="../ctrlProps/ctrlProp569.xml"/><Relationship Id="rId23" Type="http://schemas.openxmlformats.org/officeDocument/2006/relationships/ctrlProp" Target="../ctrlProps/ctrlProp126.xml"/><Relationship Id="rId119" Type="http://schemas.openxmlformats.org/officeDocument/2006/relationships/ctrlProp" Target="../ctrlProps/ctrlProp222.xml"/><Relationship Id="rId326" Type="http://schemas.openxmlformats.org/officeDocument/2006/relationships/ctrlProp" Target="../ctrlProps/ctrlProp429.xml"/><Relationship Id="rId533" Type="http://schemas.openxmlformats.org/officeDocument/2006/relationships/ctrlProp" Target="../ctrlProps/ctrlProp63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1843"/>
  <sheetViews>
    <sheetView showGridLines="0" tabSelected="1" showWhiteSpace="0" zoomScale="80" zoomScaleNormal="80" zoomScalePageLayoutView="70" workbookViewId="0">
      <selection activeCell="C81" sqref="C81"/>
    </sheetView>
  </sheetViews>
  <sheetFormatPr defaultColWidth="9.140625" defaultRowHeight="12.75"/>
  <cols>
    <col min="1" max="1" width="9.28515625" style="3" bestFit="1" customWidth="1"/>
    <col min="2" max="2" width="41.28515625" style="3" bestFit="1" customWidth="1"/>
    <col min="3" max="3" width="25.28515625" style="3" customWidth="1"/>
    <col min="4" max="5" width="27.42578125" style="5" hidden="1" customWidth="1"/>
    <col min="6" max="6" width="28.28515625" style="5" hidden="1" customWidth="1"/>
    <col min="7" max="7" width="85.85546875" style="5" bestFit="1" customWidth="1"/>
    <col min="8" max="8" width="62.7109375" style="6" bestFit="1" customWidth="1"/>
    <col min="9" max="9" width="23.85546875" style="7" customWidth="1"/>
    <col min="10" max="10" width="23.85546875" style="7" bestFit="1" customWidth="1"/>
    <col min="11" max="11" width="12.7109375" style="7" bestFit="1" customWidth="1"/>
    <col min="12" max="12" width="20.85546875" style="5" bestFit="1" customWidth="1"/>
    <col min="13" max="13" width="11.28515625" style="5" bestFit="1" customWidth="1"/>
    <col min="14" max="14" width="18.5703125" style="5" customWidth="1"/>
    <col min="15" max="15" width="6.28515625" style="5" customWidth="1"/>
    <col min="16" max="16" width="7" style="5" customWidth="1"/>
    <col min="17" max="17" width="90.7109375" style="8" customWidth="1"/>
    <col min="18" max="18" width="9.140625" style="2" customWidth="1"/>
    <col min="19" max="19" width="11.85546875" style="2" bestFit="1" customWidth="1"/>
    <col min="20" max="20" width="8.28515625" style="2" customWidth="1"/>
    <col min="21" max="23" width="9.140625" style="2" customWidth="1"/>
    <col min="24" max="24" width="14.7109375" style="2" customWidth="1"/>
    <col min="25" max="25" width="9.140625" style="1" customWidth="1"/>
    <col min="26" max="26" width="9.140625" style="265" customWidth="1"/>
    <col min="27" max="27" width="9.140625" style="265"/>
    <col min="28" max="28" width="9.140625" style="77"/>
    <col min="29" max="29" width="9.140625" style="62"/>
    <col min="30" max="30" width="76.28515625" style="77" bestFit="1" customWidth="1"/>
    <col min="31" max="31" width="76.42578125" style="77" bestFit="1" customWidth="1"/>
    <col min="32" max="32" width="76" style="77" bestFit="1" customWidth="1"/>
    <col min="33" max="33" width="37" style="1" bestFit="1" customWidth="1"/>
    <col min="34" max="35" width="37" style="77" bestFit="1" customWidth="1"/>
    <col min="36" max="36" width="9.140625" style="77"/>
    <col min="37" max="16384" width="9.140625" style="1"/>
  </cols>
  <sheetData>
    <row r="1" spans="1:39" ht="13.9" customHeight="1">
      <c r="A1" s="169" t="s">
        <v>0</v>
      </c>
      <c r="B1" s="671" t="s">
        <v>1</v>
      </c>
      <c r="C1" s="671"/>
      <c r="D1" s="155" t="s">
        <v>2</v>
      </c>
      <c r="E1" s="65" t="s">
        <v>3</v>
      </c>
      <c r="F1" s="672" t="s">
        <v>4</v>
      </c>
      <c r="G1" s="672"/>
      <c r="H1" s="672" t="s">
        <v>5</v>
      </c>
      <c r="I1" s="672"/>
      <c r="J1" s="672" t="s">
        <v>6</v>
      </c>
      <c r="K1" s="672"/>
      <c r="L1" s="672" t="s">
        <v>7</v>
      </c>
      <c r="M1" s="672"/>
      <c r="N1" s="1"/>
      <c r="O1" s="61" t="s">
        <v>8</v>
      </c>
      <c r="S1" s="1"/>
      <c r="T1" s="4"/>
      <c r="U1" s="4"/>
      <c r="V1" s="4"/>
      <c r="W1" s="4"/>
      <c r="X1" s="4"/>
      <c r="Y1" s="19"/>
      <c r="Z1" s="264" t="s">
        <v>9</v>
      </c>
      <c r="AA1" s="264" t="s">
        <v>10</v>
      </c>
      <c r="AB1" s="76"/>
      <c r="AC1" s="75"/>
      <c r="AD1" s="76"/>
      <c r="AE1" s="76"/>
      <c r="AF1" s="76"/>
      <c r="AG1" s="19"/>
      <c r="AH1" s="76"/>
      <c r="AI1" s="76"/>
      <c r="AJ1" s="76"/>
      <c r="AK1" s="19"/>
      <c r="AL1" s="19"/>
      <c r="AM1" s="19"/>
    </row>
    <row r="2" spans="1:39" ht="13.9" customHeight="1">
      <c r="A2" s="150"/>
      <c r="B2" s="673"/>
      <c r="C2" s="673"/>
      <c r="D2" s="155" t="s">
        <v>11</v>
      </c>
      <c r="E2" s="83">
        <f>IF((AND('Scope of Work'!D22=TRUE,'Scope of Work'!D23=TRUE,'Scope of Work'!D24=TRUE,'Scope of Work'!D25=TRUE,'Scope of Work'!D26=TRUE,H7=FALSE,'Project Information'!K4=FALSE)),COUNTIFS(Z11:Z1841,"Y",AA11:AA1841,"Y"),COUNTIF(Z11:Z1841,"Y"))</f>
        <v>31</v>
      </c>
      <c r="F2" s="674" t="str">
        <f>COUNT(A11:A1474) &amp; " ( " &amp; ROUND(COUNT(A11:A1474)/E2,3)*100 &amp; "% )"</f>
        <v>29 ( 93.5% )</v>
      </c>
      <c r="G2" s="674"/>
      <c r="H2" s="674" t="str">
        <f>COUNT(C11:C1474) &amp; " ( " &amp; ROUND(COUNT(C11:C1474)/E2,3)*100 &amp; "% )"</f>
        <v>0 ( 0% )</v>
      </c>
      <c r="I2" s="674"/>
      <c r="J2" s="675"/>
      <c r="K2" s="676"/>
      <c r="L2" s="675"/>
      <c r="M2" s="676"/>
      <c r="O2" s="61" t="str">
        <f>MID((A2&amp;"    "),1,4) &amp; RIGHT(("000000000"&amp;B2),9)&amp;D2</f>
        <v xml:space="preserve">    000000000FULLSCRIPT</v>
      </c>
      <c r="P2" s="3"/>
      <c r="S2" s="1"/>
      <c r="Y2" s="2"/>
    </row>
    <row r="3" spans="1:39">
      <c r="A3" s="150"/>
      <c r="B3" s="150"/>
      <c r="C3" s="150"/>
      <c r="D3" s="155"/>
      <c r="E3" s="61"/>
      <c r="F3" s="61"/>
      <c r="G3" s="66"/>
      <c r="H3" s="1"/>
      <c r="I3" s="1"/>
      <c r="J3" s="1"/>
      <c r="K3" s="1"/>
      <c r="L3" s="1"/>
      <c r="M3" s="1"/>
      <c r="N3" s="67"/>
      <c r="O3" s="61"/>
      <c r="P3" s="3"/>
      <c r="S3" s="1"/>
      <c r="Y3" s="2"/>
    </row>
    <row r="4" spans="1:39" customFormat="1">
      <c r="A4" s="170" t="s">
        <v>12</v>
      </c>
      <c r="B4" s="94"/>
      <c r="C4" s="150"/>
      <c r="D4" s="155"/>
      <c r="E4" s="61"/>
      <c r="F4" s="61"/>
      <c r="G4" s="66"/>
      <c r="H4" s="1"/>
      <c r="I4" s="1"/>
      <c r="J4" s="1"/>
      <c r="K4" s="1"/>
      <c r="L4" s="1"/>
      <c r="M4" s="1"/>
      <c r="N4" s="61"/>
      <c r="O4" s="5"/>
      <c r="P4" s="3"/>
      <c r="Q4" s="3"/>
      <c r="R4" s="3"/>
      <c r="S4" s="2"/>
      <c r="T4" s="2"/>
      <c r="U4" s="2"/>
      <c r="V4" s="2"/>
      <c r="W4" s="2"/>
      <c r="X4" s="2"/>
      <c r="Y4" s="2"/>
      <c r="Z4" s="265"/>
      <c r="AA4" s="265"/>
      <c r="AB4" s="79"/>
      <c r="AC4" s="78"/>
      <c r="AD4" s="79"/>
      <c r="AE4" s="79"/>
      <c r="AF4" s="79"/>
      <c r="AG4" s="298"/>
      <c r="AH4" s="79"/>
      <c r="AI4" s="79"/>
      <c r="AJ4" s="79"/>
    </row>
    <row r="5" spans="1:39" customFormat="1">
      <c r="A5" s="300" t="s">
        <v>13</v>
      </c>
      <c r="B5" s="301"/>
      <c r="C5" s="9"/>
      <c r="D5" s="61"/>
      <c r="E5" s="61"/>
      <c r="F5" s="66"/>
      <c r="G5" s="66"/>
      <c r="H5" s="68"/>
      <c r="I5" s="68"/>
      <c r="J5" s="68"/>
      <c r="K5" s="68"/>
      <c r="L5" s="68"/>
      <c r="M5" s="68"/>
      <c r="N5" s="61"/>
      <c r="O5" s="5"/>
      <c r="P5" s="3"/>
      <c r="Q5" s="3"/>
      <c r="R5" s="3"/>
      <c r="S5" s="2"/>
      <c r="T5" s="2"/>
      <c r="U5" s="2"/>
      <c r="V5" s="2"/>
      <c r="W5" s="2"/>
      <c r="X5" s="2"/>
      <c r="Y5" s="2"/>
      <c r="Z5" s="265"/>
      <c r="AA5" s="265"/>
      <c r="AB5" s="79"/>
      <c r="AC5" s="78"/>
      <c r="AD5" s="79"/>
      <c r="AE5" s="79"/>
      <c r="AF5" s="79"/>
      <c r="AG5" s="298"/>
      <c r="AH5" s="79"/>
      <c r="AI5" s="79"/>
      <c r="AJ5" s="79"/>
    </row>
    <row r="6" spans="1:39" customFormat="1" ht="15.75">
      <c r="A6" s="302" t="s">
        <v>14</v>
      </c>
      <c r="B6" s="301"/>
      <c r="C6" s="9"/>
      <c r="D6" s="3"/>
      <c r="E6" s="3"/>
      <c r="F6" s="3"/>
      <c r="G6" s="248" t="s">
        <v>15</v>
      </c>
      <c r="H6" s="6"/>
      <c r="I6" s="6"/>
      <c r="J6" s="6"/>
      <c r="K6" s="7"/>
      <c r="L6" s="7"/>
      <c r="M6" s="10"/>
      <c r="N6" s="5"/>
      <c r="O6" s="5"/>
      <c r="P6" s="5"/>
      <c r="Q6" s="3"/>
      <c r="R6" s="3"/>
      <c r="S6" s="2"/>
      <c r="T6" s="2"/>
      <c r="U6" s="2"/>
      <c r="V6" s="2"/>
      <c r="W6" s="2"/>
      <c r="X6" s="2"/>
      <c r="Y6" s="2"/>
      <c r="Z6" s="265"/>
      <c r="AA6" s="265"/>
      <c r="AB6" s="79"/>
      <c r="AC6" s="78"/>
      <c r="AD6" s="79"/>
      <c r="AE6" s="79"/>
      <c r="AF6" s="79"/>
      <c r="AG6" s="298"/>
      <c r="AH6" s="79"/>
      <c r="AI6" s="79"/>
      <c r="AJ6" s="79"/>
    </row>
    <row r="7" spans="1:39" ht="13.5" customHeight="1">
      <c r="A7" s="9"/>
      <c r="B7" s="9"/>
      <c r="D7" s="15"/>
      <c r="E7" s="15"/>
      <c r="F7" s="15"/>
      <c r="G7" s="15"/>
      <c r="H7" s="255" t="b">
        <v>0</v>
      </c>
      <c r="I7" s="10"/>
      <c r="J7" s="12"/>
      <c r="K7" s="10"/>
      <c r="L7" s="10"/>
      <c r="M7" s="12"/>
      <c r="N7" s="13"/>
      <c r="O7" s="14"/>
      <c r="P7" s="11"/>
      <c r="Y7" s="2"/>
    </row>
    <row r="8" spans="1:39" ht="48.6" customHeight="1" thickBot="1">
      <c r="A8" s="71" t="s">
        <v>16</v>
      </c>
      <c r="B8" s="71" t="s">
        <v>17</v>
      </c>
      <c r="C8" s="72" t="s">
        <v>18</v>
      </c>
      <c r="D8" s="303" t="s">
        <v>19</v>
      </c>
      <c r="E8" s="304" t="s">
        <v>20</v>
      </c>
      <c r="F8" s="304" t="s">
        <v>21</v>
      </c>
      <c r="G8" s="670"/>
      <c r="H8" s="670"/>
      <c r="I8" s="670"/>
      <c r="J8" s="670"/>
      <c r="K8" s="670"/>
      <c r="L8" s="10"/>
      <c r="M8" s="12"/>
      <c r="N8" s="13"/>
      <c r="O8" s="16"/>
      <c r="P8" s="17"/>
      <c r="Q8" s="18"/>
      <c r="Y8" s="2"/>
      <c r="AA8" s="264"/>
      <c r="AB8" s="164"/>
      <c r="AC8" s="74"/>
      <c r="AD8" s="80"/>
      <c r="AE8" s="80"/>
      <c r="AF8" s="80"/>
      <c r="AG8" s="299"/>
      <c r="AH8" s="80"/>
      <c r="AI8" s="80"/>
      <c r="AJ8" s="80"/>
    </row>
    <row r="9" spans="1:39" hidden="1">
      <c r="A9" s="73"/>
      <c r="B9" s="73"/>
      <c r="C9" s="73"/>
      <c r="D9" s="69"/>
      <c r="E9" s="60"/>
      <c r="F9" s="60"/>
      <c r="G9" s="305"/>
      <c r="H9" s="305" t="s">
        <v>22</v>
      </c>
      <c r="I9" s="306" t="s">
        <v>23</v>
      </c>
      <c r="J9" s="307" t="s">
        <v>24</v>
      </c>
      <c r="K9" s="306" t="s">
        <v>25</v>
      </c>
      <c r="L9" s="308" t="s">
        <v>26</v>
      </c>
      <c r="M9" s="308" t="s">
        <v>26</v>
      </c>
      <c r="N9" s="305" t="s">
        <v>27</v>
      </c>
      <c r="O9" s="305" t="s">
        <v>28</v>
      </c>
      <c r="P9" s="305" t="s">
        <v>29</v>
      </c>
      <c r="Q9" s="309" t="s">
        <v>30</v>
      </c>
      <c r="Z9" s="265" t="str">
        <f>IF('Scope of Work'!J2=TRUE,IF(COUNTIF($AA$11:$AA$18,"Y"),"Show","Hide"),IF(COUNTIF($Z$11:$Z$18,"Y"),"Show","Hide"))</f>
        <v>Show</v>
      </c>
      <c r="AA9" s="265" t="str">
        <f>IF(Z9="Show","Y","N")</f>
        <v>Y</v>
      </c>
    </row>
    <row r="10" spans="1:39" hidden="1">
      <c r="A10" s="73"/>
      <c r="B10" s="73"/>
      <c r="C10" s="73"/>
      <c r="D10" s="310"/>
      <c r="E10" s="311"/>
      <c r="F10" s="311"/>
      <c r="G10" s="305" t="s">
        <v>31</v>
      </c>
      <c r="H10" s="308" t="s">
        <v>32</v>
      </c>
      <c r="I10" s="306" t="s">
        <v>33</v>
      </c>
      <c r="J10" s="306" t="s">
        <v>33</v>
      </c>
      <c r="K10" s="306" t="s">
        <v>33</v>
      </c>
      <c r="L10" s="308" t="s">
        <v>33</v>
      </c>
      <c r="M10" s="308" t="s">
        <v>29</v>
      </c>
      <c r="N10" s="305" t="s">
        <v>34</v>
      </c>
      <c r="O10" s="305" t="s">
        <v>29</v>
      </c>
      <c r="P10" s="305"/>
      <c r="Q10" s="309"/>
      <c r="Z10" s="265" t="str">
        <f>IF('Scope of Work'!J2=TRUE,IF(COUNTIF($AA$11:$AA$18,"Y"),"Show","Hide"),IF(COUNTIF($Z$11:$Z$18,"Y"),"Show","Hide"))</f>
        <v>Show</v>
      </c>
      <c r="AA10" s="265" t="str">
        <f>IF(Z10="Show","Y","N")</f>
        <v>Y</v>
      </c>
    </row>
    <row r="11" spans="1:39" hidden="1">
      <c r="A11" s="239"/>
      <c r="B11" s="239"/>
      <c r="C11" s="239"/>
      <c r="D11" s="166" t="s">
        <v>35</v>
      </c>
      <c r="E11" s="83" t="s">
        <v>35</v>
      </c>
      <c r="F11" s="83" t="s">
        <v>35</v>
      </c>
      <c r="G11" s="83" t="s">
        <v>36</v>
      </c>
      <c r="H11" s="262" t="s">
        <v>37</v>
      </c>
      <c r="I11" s="167">
        <v>2</v>
      </c>
      <c r="J11" s="89"/>
      <c r="K11" s="167">
        <v>2</v>
      </c>
      <c r="L11" s="83">
        <v>382</v>
      </c>
      <c r="M11" s="83" t="s">
        <v>38</v>
      </c>
      <c r="N11" s="83" t="s">
        <v>39</v>
      </c>
      <c r="O11" s="83" t="s">
        <v>40</v>
      </c>
      <c r="P11" s="168">
        <v>0</v>
      </c>
      <c r="Q11" s="87"/>
      <c r="Y11" s="25"/>
      <c r="Z11" s="265" t="str">
        <f>IF((AND('Scope of Work'!J2=TRUE,'Scope of Work'!J5=TRUE,'Scope of Work'!J11=TRUE,H7=FALSE,'Project Information'!K4=FALSE)),"Y","N")</f>
        <v>N</v>
      </c>
      <c r="AA11" s="265" t="str">
        <f>IF($Z11="Y","Y","N")</f>
        <v>N</v>
      </c>
      <c r="AD11" s="79" t="s">
        <v>41</v>
      </c>
    </row>
    <row r="12" spans="1:39" hidden="1">
      <c r="A12" s="239"/>
      <c r="B12" s="239"/>
      <c r="C12" s="239"/>
      <c r="D12" s="166" t="s">
        <v>42</v>
      </c>
      <c r="E12" s="83" t="s">
        <v>42</v>
      </c>
      <c r="F12" s="83" t="s">
        <v>42</v>
      </c>
      <c r="G12" s="83" t="s">
        <v>36</v>
      </c>
      <c r="H12" s="262" t="s">
        <v>43</v>
      </c>
      <c r="I12" s="167">
        <v>2</v>
      </c>
      <c r="J12" s="89"/>
      <c r="K12" s="167">
        <v>2</v>
      </c>
      <c r="L12" s="83">
        <v>382</v>
      </c>
      <c r="M12" s="83" t="s">
        <v>38</v>
      </c>
      <c r="N12" s="83" t="s">
        <v>39</v>
      </c>
      <c r="O12" s="83" t="s">
        <v>40</v>
      </c>
      <c r="P12" s="168">
        <v>0</v>
      </c>
      <c r="Q12" s="87"/>
      <c r="Y12" s="25"/>
      <c r="Z12" s="265" t="str">
        <f>IF((AND('Scope of Work'!J2=TRUE,'Scope of Work'!J6=TRUE,'Scope of Work'!J11=TRUE,H7=FALSE,'Project Information'!K4=FALSE)),"Y","N")</f>
        <v>N</v>
      </c>
      <c r="AA12" s="265" t="str">
        <f t="shared" ref="AA12:AA18" si="0">IF($Z12="Y","Y","N")</f>
        <v>N</v>
      </c>
      <c r="AD12" s="79" t="s">
        <v>44</v>
      </c>
    </row>
    <row r="13" spans="1:39" hidden="1">
      <c r="A13" s="239"/>
      <c r="B13" s="239"/>
      <c r="C13" s="239"/>
      <c r="D13" s="166" t="s">
        <v>45</v>
      </c>
      <c r="E13" s="83" t="s">
        <v>45</v>
      </c>
      <c r="F13" s="83" t="s">
        <v>45</v>
      </c>
      <c r="G13" s="83" t="s">
        <v>36</v>
      </c>
      <c r="H13" s="262" t="s">
        <v>46</v>
      </c>
      <c r="I13" s="167">
        <v>2</v>
      </c>
      <c r="J13" s="89"/>
      <c r="K13" s="167">
        <v>2</v>
      </c>
      <c r="L13" s="83">
        <v>1234</v>
      </c>
      <c r="M13" s="83" t="s">
        <v>38</v>
      </c>
      <c r="N13" s="83" t="s">
        <v>39</v>
      </c>
      <c r="O13" s="83" t="s">
        <v>40</v>
      </c>
      <c r="P13" s="168">
        <v>0</v>
      </c>
      <c r="Q13" s="87"/>
      <c r="Y13" s="25"/>
      <c r="Z13" s="265" t="str">
        <f>IF((AND('Scope of Work'!J2=TRUE,'Scope of Work'!J7=TRUE,'Scope of Work'!J11=TRUE,H7=FALSE,'Project Information'!K4=FALSE)),"Y","N")</f>
        <v>N</v>
      </c>
      <c r="AA13" s="265" t="str">
        <f t="shared" si="0"/>
        <v>N</v>
      </c>
      <c r="AD13" s="79" t="s">
        <v>47</v>
      </c>
    </row>
    <row r="14" spans="1:39" hidden="1">
      <c r="A14" s="239"/>
      <c r="B14" s="239"/>
      <c r="C14" s="239"/>
      <c r="D14" s="166" t="s">
        <v>48</v>
      </c>
      <c r="E14" s="83" t="s">
        <v>48</v>
      </c>
      <c r="F14" s="83" t="s">
        <v>48</v>
      </c>
      <c r="G14" s="83" t="s">
        <v>36</v>
      </c>
      <c r="H14" s="262" t="s">
        <v>49</v>
      </c>
      <c r="I14" s="167">
        <v>2</v>
      </c>
      <c r="J14" s="89"/>
      <c r="K14" s="167">
        <v>2</v>
      </c>
      <c r="L14" s="83">
        <v>111</v>
      </c>
      <c r="M14" s="83" t="s">
        <v>38</v>
      </c>
      <c r="N14" s="83" t="s">
        <v>39</v>
      </c>
      <c r="O14" s="83" t="s">
        <v>40</v>
      </c>
      <c r="P14" s="168">
        <v>0</v>
      </c>
      <c r="Q14" s="87"/>
      <c r="Y14" s="25"/>
      <c r="Z14" s="265" t="str">
        <f>IF((AND('Scope of Work'!J2=TRUE,'Scope of Work'!J8=TRUE,'Scope of Work'!J11=TRUE,H7=FALSE,'Project Information'!K4=FALSE)),"Y","N")</f>
        <v>N</v>
      </c>
      <c r="AA14" s="265" t="str">
        <f t="shared" si="0"/>
        <v>N</v>
      </c>
      <c r="AD14" s="79" t="s">
        <v>50</v>
      </c>
    </row>
    <row r="15" spans="1:39" hidden="1">
      <c r="A15" s="239"/>
      <c r="B15" s="239"/>
      <c r="C15" s="239"/>
      <c r="D15" s="166" t="s">
        <v>51</v>
      </c>
      <c r="E15" s="83" t="s">
        <v>51</v>
      </c>
      <c r="F15" s="83" t="s">
        <v>51</v>
      </c>
      <c r="G15" s="83" t="s">
        <v>52</v>
      </c>
      <c r="H15" s="262" t="s">
        <v>37</v>
      </c>
      <c r="I15" s="167">
        <v>2</v>
      </c>
      <c r="J15" s="89"/>
      <c r="K15" s="167">
        <v>2</v>
      </c>
      <c r="L15" s="83">
        <v>382</v>
      </c>
      <c r="M15" s="83" t="s">
        <v>38</v>
      </c>
      <c r="N15" s="83" t="s">
        <v>39</v>
      </c>
      <c r="O15" s="83" t="s">
        <v>40</v>
      </c>
      <c r="P15" s="168">
        <v>0</v>
      </c>
      <c r="Q15" s="87"/>
      <c r="Y15" s="25"/>
      <c r="Z15" s="265" t="str">
        <f>IF((AND('Scope of Work'!J2=TRUE,'Scope of Work'!J5=TRUE,'Scope of Work'!J20=TRUE,H7=FALSE,'Project Information'!K4=FALSE)),"Y","N")</f>
        <v>Y</v>
      </c>
      <c r="AA15" s="265" t="str">
        <f t="shared" si="0"/>
        <v>Y</v>
      </c>
      <c r="AD15" s="79" t="s">
        <v>53</v>
      </c>
    </row>
    <row r="16" spans="1:39" hidden="1">
      <c r="A16" s="239"/>
      <c r="B16" s="239"/>
      <c r="C16" s="239"/>
      <c r="D16" s="166" t="s">
        <v>54</v>
      </c>
      <c r="E16" s="83" t="s">
        <v>54</v>
      </c>
      <c r="F16" s="83" t="s">
        <v>54</v>
      </c>
      <c r="G16" s="83" t="s">
        <v>52</v>
      </c>
      <c r="H16" s="262" t="s">
        <v>43</v>
      </c>
      <c r="I16" s="90">
        <v>2</v>
      </c>
      <c r="J16" s="89"/>
      <c r="K16" s="90">
        <v>2</v>
      </c>
      <c r="L16" s="83">
        <v>382</v>
      </c>
      <c r="M16" s="83" t="s">
        <v>38</v>
      </c>
      <c r="N16" s="83" t="s">
        <v>39</v>
      </c>
      <c r="O16" s="83" t="s">
        <v>40</v>
      </c>
      <c r="P16" s="234">
        <v>0</v>
      </c>
      <c r="Q16" s="87"/>
      <c r="Y16" s="25"/>
      <c r="Z16" s="265" t="str">
        <f>IF((AND('Scope of Work'!J2=TRUE,'Scope of Work'!J6=TRUE,'Scope of Work'!J20=TRUE,H7=FALSE,'Project Information'!K4=FALSE)),"Y","N")</f>
        <v>Y</v>
      </c>
      <c r="AA16" s="265" t="str">
        <f t="shared" si="0"/>
        <v>Y</v>
      </c>
      <c r="AC16" s="77"/>
      <c r="AD16" s="79" t="s">
        <v>55</v>
      </c>
    </row>
    <row r="17" spans="1:30" hidden="1">
      <c r="A17" s="239"/>
      <c r="B17" s="239"/>
      <c r="C17" s="239"/>
      <c r="D17" s="166" t="s">
        <v>56</v>
      </c>
      <c r="E17" s="83" t="s">
        <v>56</v>
      </c>
      <c r="F17" s="83" t="s">
        <v>56</v>
      </c>
      <c r="G17" s="83" t="s">
        <v>52</v>
      </c>
      <c r="H17" s="262" t="s">
        <v>46</v>
      </c>
      <c r="I17" s="167">
        <v>2</v>
      </c>
      <c r="J17" s="89"/>
      <c r="K17" s="167">
        <v>2</v>
      </c>
      <c r="L17" s="83">
        <v>1234</v>
      </c>
      <c r="M17" s="83" t="s">
        <v>38</v>
      </c>
      <c r="N17" s="83" t="s">
        <v>39</v>
      </c>
      <c r="O17" s="83" t="s">
        <v>40</v>
      </c>
      <c r="P17" s="168">
        <v>0</v>
      </c>
      <c r="Q17" s="87"/>
      <c r="Y17" s="25"/>
      <c r="Z17" s="265" t="str">
        <f>IF((AND('Scope of Work'!J2=TRUE,'Scope of Work'!J7=TRUE,'Scope of Work'!J20=TRUE,H7=FALSE,'Project Information'!K4=FALSE)),"Y","N")</f>
        <v>Y</v>
      </c>
      <c r="AA17" s="265" t="str">
        <f t="shared" si="0"/>
        <v>Y</v>
      </c>
      <c r="AD17" s="79" t="s">
        <v>57</v>
      </c>
    </row>
    <row r="18" spans="1:30" hidden="1">
      <c r="A18" s="239"/>
      <c r="B18" s="239"/>
      <c r="C18" s="239"/>
      <c r="D18" s="166" t="s">
        <v>58</v>
      </c>
      <c r="E18" s="83" t="s">
        <v>58</v>
      </c>
      <c r="F18" s="83" t="s">
        <v>58</v>
      </c>
      <c r="G18" s="83" t="s">
        <v>52</v>
      </c>
      <c r="H18" s="262" t="s">
        <v>49</v>
      </c>
      <c r="I18" s="167">
        <v>2</v>
      </c>
      <c r="J18" s="89"/>
      <c r="K18" s="167">
        <v>2</v>
      </c>
      <c r="L18" s="83">
        <v>111</v>
      </c>
      <c r="M18" s="83" t="s">
        <v>38</v>
      </c>
      <c r="N18" s="83" t="s">
        <v>39</v>
      </c>
      <c r="O18" s="83" t="s">
        <v>40</v>
      </c>
      <c r="P18" s="168">
        <v>0</v>
      </c>
      <c r="Q18" s="87"/>
      <c r="Y18" s="25"/>
      <c r="Z18" s="265" t="str">
        <f>IF((AND('Scope of Work'!J2=TRUE,'Scope of Work'!J8=TRUE,'Scope of Work'!J20=TRUE,H7=FALSE,'Project Information'!K4=FALSE)),"Y","N")</f>
        <v>Y</v>
      </c>
      <c r="AA18" s="265" t="str">
        <f t="shared" si="0"/>
        <v>Y</v>
      </c>
      <c r="AD18" s="79" t="s">
        <v>59</v>
      </c>
    </row>
    <row r="19" spans="1:30" hidden="1">
      <c r="A19" s="73"/>
      <c r="B19" s="73"/>
      <c r="C19" s="73"/>
      <c r="D19" s="121"/>
      <c r="E19" s="122"/>
      <c r="F19" s="122"/>
      <c r="G19" s="312" t="s">
        <v>60</v>
      </c>
      <c r="H19" s="312" t="s">
        <v>22</v>
      </c>
      <c r="I19" s="313" t="s">
        <v>23</v>
      </c>
      <c r="J19" s="314" t="s">
        <v>24</v>
      </c>
      <c r="K19" s="313" t="s">
        <v>25</v>
      </c>
      <c r="L19" s="315" t="s">
        <v>26</v>
      </c>
      <c r="M19" s="315" t="s">
        <v>26</v>
      </c>
      <c r="N19" s="312" t="s">
        <v>27</v>
      </c>
      <c r="O19" s="312" t="s">
        <v>28</v>
      </c>
      <c r="P19" s="312" t="s">
        <v>29</v>
      </c>
      <c r="Q19" s="316" t="s">
        <v>30</v>
      </c>
      <c r="Z19" s="265" t="str">
        <f>IF('Scope of Work'!D57=TRUE,IF(COUNTIF($AA$21,"Y"),"Show","Hide"),IF(COUNTIF($Z$21,"Y"),"Show","Hide"))</f>
        <v>Hide</v>
      </c>
      <c r="AA19" s="265" t="str">
        <f>IF(Z19="Show","Y","N")</f>
        <v>N</v>
      </c>
      <c r="AD19" s="79"/>
    </row>
    <row r="20" spans="1:30" hidden="1">
      <c r="A20" s="73"/>
      <c r="B20" s="73"/>
      <c r="C20" s="73"/>
      <c r="D20" s="317"/>
      <c r="E20" s="318"/>
      <c r="F20" s="318"/>
      <c r="G20" s="312" t="s">
        <v>31</v>
      </c>
      <c r="H20" s="315" t="s">
        <v>32</v>
      </c>
      <c r="I20" s="313" t="s">
        <v>33</v>
      </c>
      <c r="J20" s="313" t="s">
        <v>33</v>
      </c>
      <c r="K20" s="313" t="s">
        <v>33</v>
      </c>
      <c r="L20" s="315" t="s">
        <v>33</v>
      </c>
      <c r="M20" s="315" t="s">
        <v>29</v>
      </c>
      <c r="N20" s="312" t="s">
        <v>34</v>
      </c>
      <c r="O20" s="312" t="s">
        <v>29</v>
      </c>
      <c r="P20" s="312"/>
      <c r="Q20" s="316"/>
      <c r="Z20" s="265" t="str">
        <f>IF('Scope of Work'!D57=TRUE,IF(COUNTIF($AA$21,"Y"),"Show","Hide"),IF(COUNTIF($Z$21,"Y"),"Show","Hide"))</f>
        <v>Hide</v>
      </c>
      <c r="AA20" s="265" t="str">
        <f>IF(Z20="Show","Y","N")</f>
        <v>N</v>
      </c>
      <c r="AD20" s="79"/>
    </row>
    <row r="21" spans="1:30" hidden="1">
      <c r="A21" s="239"/>
      <c r="B21" s="239"/>
      <c r="C21" s="239"/>
      <c r="D21" s="166" t="s">
        <v>61</v>
      </c>
      <c r="E21" s="166" t="s">
        <v>62</v>
      </c>
      <c r="F21" s="166" t="s">
        <v>63</v>
      </c>
      <c r="G21" s="83" t="s">
        <v>60</v>
      </c>
      <c r="H21" s="262" t="s">
        <v>64</v>
      </c>
      <c r="I21" s="89"/>
      <c r="J21" s="89"/>
      <c r="K21" s="89"/>
      <c r="L21" s="85"/>
      <c r="M21" s="85"/>
      <c r="N21" s="85"/>
      <c r="O21" s="85"/>
      <c r="P21" s="168">
        <v>0</v>
      </c>
      <c r="Q21" s="87"/>
      <c r="Y21" s="25"/>
      <c r="Z21" s="265" t="str">
        <f>IF(AND('Scope of Work'!D57=TRUE,H7=FALSE,'Project Information'!K4=FALSE),"Y","N")</f>
        <v>N</v>
      </c>
      <c r="AA21" s="265" t="str">
        <f>IF($Z21="Y","Y","N")</f>
        <v>N</v>
      </c>
      <c r="AD21" s="79"/>
    </row>
    <row r="22" spans="1:30">
      <c r="A22" s="641"/>
      <c r="B22" s="641"/>
      <c r="C22" s="641"/>
      <c r="D22" s="121"/>
      <c r="E22" s="122"/>
      <c r="F22" s="122"/>
      <c r="G22" s="312" t="s">
        <v>65</v>
      </c>
      <c r="H22" s="312"/>
      <c r="I22" s="313" t="s">
        <v>23</v>
      </c>
      <c r="J22" s="314" t="s">
        <v>24</v>
      </c>
      <c r="K22" s="313" t="s">
        <v>25</v>
      </c>
      <c r="L22" s="315" t="s">
        <v>26</v>
      </c>
      <c r="M22" s="315" t="s">
        <v>26</v>
      </c>
      <c r="N22" s="312" t="s">
        <v>27</v>
      </c>
      <c r="O22" s="312" t="s">
        <v>28</v>
      </c>
      <c r="P22" s="312" t="s">
        <v>29</v>
      </c>
      <c r="Q22" s="316" t="s">
        <v>30</v>
      </c>
      <c r="Y22" s="25"/>
      <c r="Z22" s="265" t="str">
        <f>IF('Scope of Work'!D50=TRUE,IF(COUNTIF(AA24,"Y"),"Show","Hide"),IF(COUNTIF(Z24,"Y"),"Show","Hide"))</f>
        <v>Show</v>
      </c>
      <c r="AA22" s="265" t="str">
        <f>IF(Z22="Show","Y","N")</f>
        <v>Y</v>
      </c>
      <c r="AD22" s="79"/>
    </row>
    <row r="23" spans="1:30" hidden="1">
      <c r="A23" s="73"/>
      <c r="B23" s="73"/>
      <c r="C23" s="73"/>
      <c r="D23" s="317"/>
      <c r="E23" s="318"/>
      <c r="F23" s="318"/>
      <c r="G23" s="312"/>
      <c r="H23" s="315" t="s">
        <v>32</v>
      </c>
      <c r="I23" s="313" t="s">
        <v>33</v>
      </c>
      <c r="J23" s="313" t="s">
        <v>33</v>
      </c>
      <c r="K23" s="313" t="s">
        <v>33</v>
      </c>
      <c r="L23" s="315" t="s">
        <v>33</v>
      </c>
      <c r="M23" s="315" t="s">
        <v>29</v>
      </c>
      <c r="N23" s="312" t="s">
        <v>34</v>
      </c>
      <c r="O23" s="312" t="s">
        <v>29</v>
      </c>
      <c r="P23" s="312"/>
      <c r="Q23" s="316"/>
      <c r="Y23" s="25"/>
      <c r="Z23" s="265" t="str">
        <f>IF('Scope of Work'!D50=TRUE,IF(COUNTIF(AA24,"Y"),"Show","Hide"),IF(COUNTIF(Z24,"Y"),"Show","Hide"))</f>
        <v>Show</v>
      </c>
      <c r="AA23" s="265" t="str">
        <f>IF(Z23="Show","Y","N")</f>
        <v>Y</v>
      </c>
      <c r="AD23" s="79"/>
    </row>
    <row r="24" spans="1:30" s="656" customFormat="1">
      <c r="A24" s="666"/>
      <c r="B24" s="666">
        <v>267091914</v>
      </c>
      <c r="C24" s="666"/>
      <c r="D24" s="644"/>
      <c r="E24" s="645"/>
      <c r="F24" s="645"/>
      <c r="G24" s="645" t="s">
        <v>65</v>
      </c>
      <c r="H24" s="646"/>
      <c r="I24" s="647"/>
      <c r="J24" s="647"/>
      <c r="K24" s="647"/>
      <c r="L24" s="645"/>
      <c r="M24" s="645"/>
      <c r="N24" s="645"/>
      <c r="O24" s="645"/>
      <c r="P24" s="648">
        <v>0</v>
      </c>
      <c r="Q24" s="649"/>
      <c r="R24" s="650"/>
      <c r="S24" s="650"/>
      <c r="T24" s="650"/>
      <c r="U24" s="650"/>
      <c r="V24" s="650"/>
      <c r="W24" s="650"/>
      <c r="X24" s="650"/>
      <c r="Z24" s="650" t="str">
        <f>IF(AND('Scope of Work'!D50=TRUE,H7=FALSE,'Project Information'!K4=FALSE),"Y","N")</f>
        <v>Y</v>
      </c>
      <c r="AA24" s="650" t="str">
        <f>IF($Z24="Y","Y","N")</f>
        <v>Y</v>
      </c>
      <c r="AD24" s="669"/>
    </row>
    <row r="25" spans="1:30" hidden="1">
      <c r="A25" s="73"/>
      <c r="B25" s="73"/>
      <c r="C25" s="73"/>
      <c r="D25" s="121"/>
      <c r="E25" s="122"/>
      <c r="F25" s="122"/>
      <c r="G25" s="312" t="s">
        <v>66</v>
      </c>
      <c r="H25" s="312" t="s">
        <v>22</v>
      </c>
      <c r="I25" s="313" t="s">
        <v>23</v>
      </c>
      <c r="J25" s="314" t="s">
        <v>24</v>
      </c>
      <c r="K25" s="313" t="s">
        <v>25</v>
      </c>
      <c r="L25" s="315" t="s">
        <v>26</v>
      </c>
      <c r="M25" s="315" t="s">
        <v>26</v>
      </c>
      <c r="N25" s="312" t="s">
        <v>27</v>
      </c>
      <c r="O25" s="312" t="s">
        <v>28</v>
      </c>
      <c r="P25" s="312" t="s">
        <v>29</v>
      </c>
      <c r="Q25" s="316" t="s">
        <v>30</v>
      </c>
      <c r="Y25" s="25"/>
      <c r="Z25" s="265" t="str">
        <f>IF('Scope of Work'!D40=TRUE,IF(COUNTIF(AA27:AA30,"Y"),"Show","Hide"),IF(COUNTIF(Z27:Z30,"Y"),"Show","Hide"))</f>
        <v>Hide</v>
      </c>
      <c r="AA25" s="265" t="str">
        <f>IF(Z25="Show","Y","N")</f>
        <v>N</v>
      </c>
      <c r="AD25" s="79"/>
    </row>
    <row r="26" spans="1:30" hidden="1">
      <c r="A26" s="73"/>
      <c r="B26" s="73"/>
      <c r="C26" s="73"/>
      <c r="D26" s="317"/>
      <c r="E26" s="318"/>
      <c r="F26" s="318"/>
      <c r="G26" s="312" t="s">
        <v>31</v>
      </c>
      <c r="H26" s="315" t="s">
        <v>32</v>
      </c>
      <c r="I26" s="313" t="s">
        <v>33</v>
      </c>
      <c r="J26" s="313" t="s">
        <v>33</v>
      </c>
      <c r="K26" s="313" t="s">
        <v>33</v>
      </c>
      <c r="L26" s="315" t="s">
        <v>33</v>
      </c>
      <c r="M26" s="315" t="s">
        <v>29</v>
      </c>
      <c r="N26" s="312" t="s">
        <v>34</v>
      </c>
      <c r="O26" s="312" t="s">
        <v>29</v>
      </c>
      <c r="P26" s="312"/>
      <c r="Q26" s="316"/>
      <c r="Y26" s="25"/>
      <c r="Z26" s="265" t="str">
        <f>IF('Scope of Work'!D40=TRUE,IF(COUNTIF(AA27:AA30,"Y"),"Show","Hide"),IF(COUNTIF(Z27:Z30,"Y"),"Show","Hide"))</f>
        <v>Hide</v>
      </c>
      <c r="AA26" s="265" t="str">
        <f>IF(Z26="Show","Y","N")</f>
        <v>N</v>
      </c>
      <c r="AD26" s="79"/>
    </row>
    <row r="27" spans="1:30" hidden="1">
      <c r="A27" s="239"/>
      <c r="B27" s="239"/>
      <c r="C27" s="239"/>
      <c r="D27" s="166" t="s">
        <v>67</v>
      </c>
      <c r="E27" s="83" t="s">
        <v>68</v>
      </c>
      <c r="F27" s="83" t="s">
        <v>69</v>
      </c>
      <c r="G27" s="83" t="s">
        <v>70</v>
      </c>
      <c r="H27" s="262" t="s">
        <v>64</v>
      </c>
      <c r="I27" s="167">
        <v>0.23</v>
      </c>
      <c r="J27" s="89"/>
      <c r="K27" s="167">
        <v>0.23</v>
      </c>
      <c r="L27" s="85"/>
      <c r="M27" s="85"/>
      <c r="N27" s="85"/>
      <c r="O27" s="85"/>
      <c r="P27" s="168">
        <v>0</v>
      </c>
      <c r="Q27" s="87"/>
      <c r="Y27" s="25"/>
      <c r="Z27" s="265" t="str">
        <f>IF(AND('Scope of Work'!D40=TRUE,H7=FALSE,'Project Information'!K4=FALSE),"Y","N")</f>
        <v>N</v>
      </c>
      <c r="AA27" s="265" t="str">
        <f>IF($Z27="Y","Y","N")</f>
        <v>N</v>
      </c>
      <c r="AD27" s="79"/>
    </row>
    <row r="28" spans="1:30" hidden="1">
      <c r="A28" s="239"/>
      <c r="B28" s="239"/>
      <c r="C28" s="239"/>
      <c r="D28" s="166" t="s">
        <v>71</v>
      </c>
      <c r="E28" s="83" t="s">
        <v>72</v>
      </c>
      <c r="F28" s="83" t="s">
        <v>73</v>
      </c>
      <c r="G28" s="83" t="s">
        <v>74</v>
      </c>
      <c r="H28" s="262" t="s">
        <v>64</v>
      </c>
      <c r="I28" s="167">
        <v>0.23</v>
      </c>
      <c r="J28" s="89"/>
      <c r="K28" s="167">
        <v>0.23</v>
      </c>
      <c r="L28" s="85"/>
      <c r="M28" s="85"/>
      <c r="N28" s="85"/>
      <c r="O28" s="85"/>
      <c r="P28" s="168">
        <v>0</v>
      </c>
      <c r="Q28" s="87"/>
      <c r="Y28" s="25"/>
      <c r="Z28" s="265" t="str">
        <f>IF(AND('Scope of Work'!D40=TRUE,H7=FALSE,'Project Information'!K4=FALSE),"Y","N")</f>
        <v>N</v>
      </c>
      <c r="AA28" s="265" t="str">
        <f>IF($Z28="Y","Y","N")</f>
        <v>N</v>
      </c>
      <c r="AD28" s="79"/>
    </row>
    <row r="29" spans="1:30" hidden="1">
      <c r="A29" s="73"/>
      <c r="B29" s="73"/>
      <c r="C29" s="73"/>
      <c r="D29" s="166" t="s">
        <v>75</v>
      </c>
      <c r="E29" s="83" t="s">
        <v>76</v>
      </c>
      <c r="F29" s="83" t="s">
        <v>77</v>
      </c>
      <c r="G29" s="83" t="s">
        <v>70</v>
      </c>
      <c r="H29" s="262" t="s">
        <v>64</v>
      </c>
      <c r="I29" s="167">
        <v>0.23</v>
      </c>
      <c r="J29" s="89"/>
      <c r="K29" s="167">
        <v>0.23</v>
      </c>
      <c r="L29" s="85"/>
      <c r="M29" s="85"/>
      <c r="N29" s="85"/>
      <c r="O29" s="85"/>
      <c r="P29" s="168">
        <v>0</v>
      </c>
      <c r="Q29" s="87"/>
      <c r="Y29" s="25"/>
      <c r="Z29" s="265" t="str">
        <f>IF(AND('Scope of Work'!D40=TRUE,H7=FALSE,'Project Information'!K4=FALSE),"Y","N")</f>
        <v>N</v>
      </c>
      <c r="AA29" s="265" t="str">
        <f>IF($Z29="Y","Y","N")</f>
        <v>N</v>
      </c>
      <c r="AD29" s="79"/>
    </row>
    <row r="30" spans="1:30" hidden="1">
      <c r="A30" s="73"/>
      <c r="B30" s="73"/>
      <c r="C30" s="73"/>
      <c r="D30" s="166" t="s">
        <v>78</v>
      </c>
      <c r="E30" s="83" t="s">
        <v>79</v>
      </c>
      <c r="F30" s="83" t="s">
        <v>80</v>
      </c>
      <c r="G30" s="83" t="s">
        <v>81</v>
      </c>
      <c r="H30" s="262" t="s">
        <v>64</v>
      </c>
      <c r="I30" s="167">
        <v>0.23</v>
      </c>
      <c r="J30" s="89"/>
      <c r="K30" s="167">
        <v>0.23</v>
      </c>
      <c r="L30" s="85"/>
      <c r="M30" s="85"/>
      <c r="N30" s="85"/>
      <c r="O30" s="85"/>
      <c r="P30" s="168">
        <v>0</v>
      </c>
      <c r="Q30" s="87"/>
      <c r="Y30" s="25"/>
      <c r="Z30" s="265" t="str">
        <f>IF(AND('Scope of Work'!D40=TRUE,H7=FALSE,'Project Information'!K4=FALSE),"Y","N")</f>
        <v>N</v>
      </c>
      <c r="AA30" s="265" t="str">
        <f>IF($Z30="Y","Y","N")</f>
        <v>N</v>
      </c>
      <c r="AD30" s="79"/>
    </row>
    <row r="31" spans="1:30" hidden="1">
      <c r="A31" s="73"/>
      <c r="B31" s="73"/>
      <c r="C31" s="73"/>
      <c r="D31" s="319"/>
      <c r="E31" s="320"/>
      <c r="F31" s="320"/>
      <c r="G31" s="321" t="s">
        <v>36</v>
      </c>
      <c r="H31" s="321" t="s">
        <v>22</v>
      </c>
      <c r="I31" s="322" t="s">
        <v>23</v>
      </c>
      <c r="J31" s="323" t="s">
        <v>24</v>
      </c>
      <c r="K31" s="322" t="s">
        <v>25</v>
      </c>
      <c r="L31" s="324" t="s">
        <v>26</v>
      </c>
      <c r="M31" s="324" t="s">
        <v>26</v>
      </c>
      <c r="N31" s="321" t="s">
        <v>27</v>
      </c>
      <c r="O31" s="321" t="s">
        <v>28</v>
      </c>
      <c r="P31" s="321" t="s">
        <v>29</v>
      </c>
      <c r="Q31" s="325" t="s">
        <v>30</v>
      </c>
      <c r="Z31" s="265" t="str">
        <f>IF(AND(OR('Scope of Work'!J11=TRUE,'Scope of Work'!J14=TRUE),'Scope of Work'!J55=TRUE),IF(COUNTIF($AA$33:$AA$40,"Y"),"Show","Hide"),IF(COUNTIF($Z$33:$Z$40,"Y"),"Show","Hide"))</f>
        <v>Hide</v>
      </c>
      <c r="AA31" s="265" t="str">
        <f>IF(Z31="Show","Y","N")</f>
        <v>N</v>
      </c>
    </row>
    <row r="32" spans="1:30" hidden="1">
      <c r="A32" s="73"/>
      <c r="B32" s="73"/>
      <c r="C32" s="73"/>
      <c r="D32" s="326"/>
      <c r="E32" s="327"/>
      <c r="F32" s="327"/>
      <c r="G32" s="321" t="s">
        <v>31</v>
      </c>
      <c r="H32" s="324" t="s">
        <v>32</v>
      </c>
      <c r="I32" s="322" t="s">
        <v>33</v>
      </c>
      <c r="J32" s="322" t="s">
        <v>33</v>
      </c>
      <c r="K32" s="322" t="s">
        <v>33</v>
      </c>
      <c r="L32" s="324" t="s">
        <v>33</v>
      </c>
      <c r="M32" s="324" t="s">
        <v>29</v>
      </c>
      <c r="N32" s="321" t="s">
        <v>34</v>
      </c>
      <c r="O32" s="321" t="s">
        <v>29</v>
      </c>
      <c r="P32" s="321"/>
      <c r="Q32" s="325"/>
      <c r="Z32" s="265" t="str">
        <f>IF(AND(OR('Scope of Work'!J11=TRUE,'Scope of Work'!J14=TRUE),'Scope of Work'!J55=TRUE),IF(COUNTIF($AA$33:$AA$40,"Y"),"Show","Hide"),IF(COUNTIF($Z$33:$Z$40,"Y"),"Show","Hide"))</f>
        <v>Hide</v>
      </c>
      <c r="AA32" s="265" t="str">
        <f>IF(Z32="Show","Y","N")</f>
        <v>N</v>
      </c>
    </row>
    <row r="33" spans="1:32" hidden="1">
      <c r="A33" s="239"/>
      <c r="B33" s="239"/>
      <c r="C33" s="239"/>
      <c r="D33" s="166" t="s">
        <v>82</v>
      </c>
      <c r="E33" s="83"/>
      <c r="F33" s="83"/>
      <c r="G33" s="83" t="s">
        <v>83</v>
      </c>
      <c r="H33" s="262" t="s">
        <v>64</v>
      </c>
      <c r="I33" s="167">
        <v>0</v>
      </c>
      <c r="J33" s="89"/>
      <c r="K33" s="167">
        <v>0</v>
      </c>
      <c r="L33" s="85"/>
      <c r="M33" s="85"/>
      <c r="N33" s="83" t="s">
        <v>39</v>
      </c>
      <c r="O33" s="83" t="s">
        <v>40</v>
      </c>
      <c r="P33" s="168">
        <v>0</v>
      </c>
      <c r="Q33" s="87"/>
      <c r="Y33" s="25"/>
      <c r="Z33" s="265" t="str">
        <f>IF((AND('Scope of Work'!J14=TRUE,'Scope of Work'!J55=TRUE,H7=FALSE,'Project Information'!K4=FALSE)),"Y","N")</f>
        <v>N</v>
      </c>
      <c r="AA33" s="265" t="str">
        <f>IF($Z33="Y","Y","N")</f>
        <v>N</v>
      </c>
      <c r="AD33" s="79" t="s">
        <v>84</v>
      </c>
    </row>
    <row r="34" spans="1:32" hidden="1">
      <c r="A34" s="240"/>
      <c r="B34" s="239"/>
      <c r="C34" s="239"/>
      <c r="D34" s="166" t="s">
        <v>85</v>
      </c>
      <c r="E34" s="83"/>
      <c r="F34" s="83"/>
      <c r="G34" s="83" t="s">
        <v>36</v>
      </c>
      <c r="H34" s="262" t="s">
        <v>64</v>
      </c>
      <c r="I34" s="167">
        <v>25</v>
      </c>
      <c r="J34" s="89"/>
      <c r="K34" s="89"/>
      <c r="L34" s="85"/>
      <c r="M34" s="85"/>
      <c r="N34" s="85"/>
      <c r="O34" s="85"/>
      <c r="P34" s="168">
        <v>0</v>
      </c>
      <c r="Q34" s="87"/>
      <c r="Y34" s="25"/>
      <c r="Z34" s="265" t="str">
        <f>IF((AND('Scope of Work'!J11=TRUE,'Scope of Work'!J55=TRUE,H7=FALSE,'Project Information'!K4=FALSE)),"Y","N")</f>
        <v>N</v>
      </c>
      <c r="AA34" s="265" t="str">
        <f t="shared" ref="AA34:AA130" si="1">IF($Z34="Y","Y","N")</f>
        <v>N</v>
      </c>
      <c r="AD34" s="79" t="s">
        <v>86</v>
      </c>
    </row>
    <row r="35" spans="1:32" hidden="1">
      <c r="A35" s="239"/>
      <c r="B35" s="239"/>
      <c r="C35" s="239"/>
      <c r="D35" s="166" t="s">
        <v>87</v>
      </c>
      <c r="E35" s="83"/>
      <c r="F35" s="83"/>
      <c r="G35" s="83" t="s">
        <v>88</v>
      </c>
      <c r="H35" s="262" t="s">
        <v>64</v>
      </c>
      <c r="I35" s="89"/>
      <c r="J35" s="89"/>
      <c r="K35" s="167">
        <v>25</v>
      </c>
      <c r="L35" s="85"/>
      <c r="M35" s="85"/>
      <c r="N35" s="85"/>
      <c r="O35" s="85"/>
      <c r="P35" s="168">
        <v>0</v>
      </c>
      <c r="Q35" s="87"/>
      <c r="Y35" s="25"/>
      <c r="Z35" s="265" t="str">
        <f>IF((AND('Scope of Work'!J11=TRUE,'Scope of Work'!J55=TRUE,H7=FALSE,'Project Information'!K4=FALSE)),"Y","N")</f>
        <v>N</v>
      </c>
      <c r="AA35" s="265" t="str">
        <f t="shared" si="1"/>
        <v>N</v>
      </c>
      <c r="AD35" s="79" t="s">
        <v>86</v>
      </c>
    </row>
    <row r="36" spans="1:32" hidden="1">
      <c r="A36" s="239"/>
      <c r="B36" s="239"/>
      <c r="C36" s="239"/>
      <c r="D36" s="166" t="s">
        <v>89</v>
      </c>
      <c r="E36" s="83"/>
      <c r="F36" s="83"/>
      <c r="G36" s="83" t="s">
        <v>36</v>
      </c>
      <c r="H36" s="262" t="s">
        <v>64</v>
      </c>
      <c r="I36" s="167">
        <v>35</v>
      </c>
      <c r="J36" s="89"/>
      <c r="K36" s="89"/>
      <c r="L36" s="85"/>
      <c r="M36" s="85"/>
      <c r="N36" s="85"/>
      <c r="O36" s="85"/>
      <c r="P36" s="168">
        <v>0</v>
      </c>
      <c r="Q36" s="87"/>
      <c r="Y36" s="25"/>
      <c r="Z36" s="265" t="str">
        <f>IF((AND('Scope of Work'!J11=TRUE,'Scope of Work'!J55=TRUE,H7=FALSE,'Project Information'!K4=FALSE)),"Y","N")</f>
        <v>N</v>
      </c>
      <c r="AA36" s="265" t="str">
        <f t="shared" si="1"/>
        <v>N</v>
      </c>
      <c r="AD36" s="79" t="s">
        <v>90</v>
      </c>
    </row>
    <row r="37" spans="1:32" hidden="1">
      <c r="A37" s="239"/>
      <c r="B37" s="239"/>
      <c r="C37" s="239"/>
      <c r="D37" s="166" t="s">
        <v>91</v>
      </c>
      <c r="E37" s="83"/>
      <c r="F37" s="83"/>
      <c r="G37" s="83" t="s">
        <v>92</v>
      </c>
      <c r="H37" s="262" t="s">
        <v>64</v>
      </c>
      <c r="I37" s="89"/>
      <c r="J37" s="89"/>
      <c r="K37" s="129">
        <v>35</v>
      </c>
      <c r="L37" s="85"/>
      <c r="M37" s="85"/>
      <c r="N37" s="85"/>
      <c r="O37" s="85"/>
      <c r="P37" s="168">
        <v>0</v>
      </c>
      <c r="Q37" s="87"/>
      <c r="Y37" s="25"/>
      <c r="Z37" s="265" t="str">
        <f>IF((AND('Scope of Work'!J11=TRUE,'Scope of Work'!J55=TRUE,H7=FALSE,'Project Information'!K4=FALSE)),"Y","N")</f>
        <v>N</v>
      </c>
      <c r="AA37" s="265" t="str">
        <f t="shared" si="1"/>
        <v>N</v>
      </c>
      <c r="AD37" s="79" t="s">
        <v>90</v>
      </c>
    </row>
    <row r="38" spans="1:32" hidden="1">
      <c r="A38" s="239"/>
      <c r="B38" s="239"/>
      <c r="C38" s="239"/>
      <c r="D38" s="166" t="s">
        <v>93</v>
      </c>
      <c r="E38" s="83"/>
      <c r="F38" s="83"/>
      <c r="G38" s="83" t="s">
        <v>36</v>
      </c>
      <c r="H38" s="262" t="s">
        <v>64</v>
      </c>
      <c r="I38" s="167">
        <v>40</v>
      </c>
      <c r="J38" s="89"/>
      <c r="K38" s="89"/>
      <c r="L38" s="85"/>
      <c r="M38" s="85"/>
      <c r="N38" s="85"/>
      <c r="O38" s="85"/>
      <c r="P38" s="168">
        <v>0</v>
      </c>
      <c r="Q38" s="87"/>
      <c r="Y38" s="25"/>
      <c r="Z38" s="265" t="str">
        <f>IF((AND('Scope of Work'!J11=TRUE,'Scope of Work'!J55=TRUE,H7=FALSE,'Project Information'!K4=FALSE)),"Y","N")</f>
        <v>N</v>
      </c>
      <c r="AA38" s="265" t="str">
        <f t="shared" si="1"/>
        <v>N</v>
      </c>
      <c r="AD38" s="79" t="s">
        <v>94</v>
      </c>
    </row>
    <row r="39" spans="1:32" hidden="1">
      <c r="A39" s="239"/>
      <c r="B39" s="239"/>
      <c r="C39" s="239"/>
      <c r="D39" s="166" t="s">
        <v>95</v>
      </c>
      <c r="E39" s="83"/>
      <c r="F39" s="83"/>
      <c r="G39" s="83" t="s">
        <v>88</v>
      </c>
      <c r="H39" s="262" t="s">
        <v>64</v>
      </c>
      <c r="I39" s="89"/>
      <c r="J39" s="89"/>
      <c r="K39" s="167">
        <v>40</v>
      </c>
      <c r="L39" s="85"/>
      <c r="M39" s="85"/>
      <c r="N39" s="85"/>
      <c r="O39" s="85"/>
      <c r="P39" s="168">
        <v>0</v>
      </c>
      <c r="Q39" s="87"/>
      <c r="Y39" s="25"/>
      <c r="Z39" s="265" t="str">
        <f>IF((AND('Scope of Work'!J11=TRUE,'Scope of Work'!J55=TRUE,H7=FALSE,'Project Information'!K4=FALSE)),"Y","N")</f>
        <v>N</v>
      </c>
      <c r="AA39" s="265" t="str">
        <f t="shared" si="1"/>
        <v>N</v>
      </c>
      <c r="AD39" s="79" t="s">
        <v>94</v>
      </c>
    </row>
    <row r="40" spans="1:32" hidden="1">
      <c r="A40" s="239"/>
      <c r="B40" s="239"/>
      <c r="C40" s="239"/>
      <c r="D40" s="166" t="s">
        <v>96</v>
      </c>
      <c r="E40" s="83"/>
      <c r="F40" s="83"/>
      <c r="G40" s="83" t="s">
        <v>97</v>
      </c>
      <c r="H40" s="262" t="s">
        <v>64</v>
      </c>
      <c r="I40" s="89"/>
      <c r="J40" s="89"/>
      <c r="K40" s="129">
        <v>40</v>
      </c>
      <c r="L40" s="85"/>
      <c r="M40" s="85"/>
      <c r="N40" s="85"/>
      <c r="O40" s="85"/>
      <c r="P40" s="168">
        <v>0</v>
      </c>
      <c r="Q40" s="87"/>
      <c r="Y40" s="25"/>
      <c r="Z40" s="265" t="str">
        <f>IF((AND('Scope of Work'!J11=TRUE,'Scope of Work'!J55=TRUE,H7=FALSE,'Project Information'!K4=FALSE)),"Y","N")</f>
        <v>N</v>
      </c>
      <c r="AA40" s="265" t="str">
        <f t="shared" si="1"/>
        <v>N</v>
      </c>
      <c r="AD40" s="79" t="s">
        <v>94</v>
      </c>
    </row>
    <row r="41" spans="1:32" hidden="1">
      <c r="A41" s="73"/>
      <c r="B41" s="73"/>
      <c r="C41" s="73"/>
      <c r="D41" s="326"/>
      <c r="E41" s="327"/>
      <c r="F41" s="327"/>
      <c r="G41" s="321" t="s">
        <v>36</v>
      </c>
      <c r="H41" s="321" t="s">
        <v>22</v>
      </c>
      <c r="I41" s="322" t="s">
        <v>23</v>
      </c>
      <c r="J41" s="323" t="s">
        <v>24</v>
      </c>
      <c r="K41" s="322" t="s">
        <v>25</v>
      </c>
      <c r="L41" s="324" t="s">
        <v>26</v>
      </c>
      <c r="M41" s="324" t="s">
        <v>26</v>
      </c>
      <c r="N41" s="321" t="s">
        <v>27</v>
      </c>
      <c r="O41" s="321" t="s">
        <v>28</v>
      </c>
      <c r="P41" s="321" t="s">
        <v>29</v>
      </c>
      <c r="Q41" s="325" t="s">
        <v>30</v>
      </c>
      <c r="Y41" s="25"/>
      <c r="Z41" s="265" t="str">
        <f>IF(AND(OR('Scope of Work'!J11=TRUE,'Scope of Work'!J14=TRUE),'Scope of Work'!J56=TRUE),IF(COUNTIF($AA$43:$AA$130,"Y"),"Show","Hide"),IF(COUNTIF($Z$43:$Z$130,"Y"),"Show","Hide"))</f>
        <v>Show</v>
      </c>
      <c r="AA41" s="265" t="str">
        <f>IF(Z41="Show","Y","N")</f>
        <v>Y</v>
      </c>
    </row>
    <row r="42" spans="1:32" hidden="1">
      <c r="A42" s="73"/>
      <c r="B42" s="73"/>
      <c r="C42" s="73"/>
      <c r="D42" s="326"/>
      <c r="E42" s="327"/>
      <c r="F42" s="327"/>
      <c r="G42" s="321" t="s">
        <v>98</v>
      </c>
      <c r="H42" s="324" t="s">
        <v>32</v>
      </c>
      <c r="I42" s="322" t="s">
        <v>33</v>
      </c>
      <c r="J42" s="322" t="s">
        <v>33</v>
      </c>
      <c r="K42" s="322" t="s">
        <v>33</v>
      </c>
      <c r="L42" s="324" t="s">
        <v>33</v>
      </c>
      <c r="M42" s="324" t="s">
        <v>29</v>
      </c>
      <c r="N42" s="321" t="s">
        <v>34</v>
      </c>
      <c r="O42" s="321" t="s">
        <v>29</v>
      </c>
      <c r="P42" s="321"/>
      <c r="Q42" s="325"/>
      <c r="Y42" s="25"/>
      <c r="Z42" s="265" t="str">
        <f>IF(AND(OR('Scope of Work'!J11=TRUE,'Scope of Work'!J14=TRUE),'Scope of Work'!J56=TRUE),IF(COUNTIF($AA$33:$AA$40,"Y"),"Show","Hide"),IF(COUNTIF($Z$33:$Z$40,"Y"),"Show","Hide"))</f>
        <v>Hide</v>
      </c>
      <c r="AA42" s="265" t="str">
        <f>IF(Z42="Show","Y","N")</f>
        <v>N</v>
      </c>
    </row>
    <row r="43" spans="1:32" hidden="1">
      <c r="A43" s="239"/>
      <c r="B43" s="239"/>
      <c r="C43" s="240"/>
      <c r="D43" s="166" t="s">
        <v>99</v>
      </c>
      <c r="E43" s="83" t="s">
        <v>100</v>
      </c>
      <c r="F43" s="83" t="s">
        <v>101</v>
      </c>
      <c r="G43" s="83" t="s">
        <v>83</v>
      </c>
      <c r="H43" s="262" t="s">
        <v>64</v>
      </c>
      <c r="I43" s="167">
        <v>0</v>
      </c>
      <c r="J43" s="89"/>
      <c r="K43" s="167">
        <v>0</v>
      </c>
      <c r="L43" s="85"/>
      <c r="M43" s="85"/>
      <c r="N43" s="83" t="s">
        <v>39</v>
      </c>
      <c r="O43" s="83" t="s">
        <v>40</v>
      </c>
      <c r="P43" s="168">
        <v>0</v>
      </c>
      <c r="Q43" s="87"/>
      <c r="S43" s="1"/>
      <c r="Y43" s="25"/>
      <c r="Z43" s="265" t="str">
        <f>IF(AND('Scope of Work'!J14=TRUE,H7=FALSE,'Project Information'!K4=FALSE),IF('Scope of Work'!J56=TRUE,"Y","N"),"N")</f>
        <v>N</v>
      </c>
      <c r="AA43" s="265" t="str">
        <f t="shared" si="1"/>
        <v>N</v>
      </c>
      <c r="AD43" s="79" t="s">
        <v>102</v>
      </c>
      <c r="AE43" s="79" t="s">
        <v>103</v>
      </c>
      <c r="AF43" s="79" t="s">
        <v>104</v>
      </c>
    </row>
    <row r="44" spans="1:32" hidden="1">
      <c r="A44" s="239"/>
      <c r="B44" s="239"/>
      <c r="C44" s="239"/>
      <c r="D44" s="166" t="s">
        <v>105</v>
      </c>
      <c r="E44" s="83" t="s">
        <v>106</v>
      </c>
      <c r="F44" s="83" t="s">
        <v>107</v>
      </c>
      <c r="G44" s="83" t="s">
        <v>108</v>
      </c>
      <c r="H44" s="262" t="s">
        <v>64</v>
      </c>
      <c r="I44" s="90">
        <v>53</v>
      </c>
      <c r="J44" s="89"/>
      <c r="K44" s="89"/>
      <c r="L44" s="85"/>
      <c r="M44" s="85"/>
      <c r="N44" s="85"/>
      <c r="O44" s="85"/>
      <c r="P44" s="168">
        <v>0</v>
      </c>
      <c r="Q44" s="263" t="s">
        <v>109</v>
      </c>
      <c r="Y44" s="25"/>
      <c r="Z44" s="265" t="str">
        <f>IF((AND('Scope of Work'!J11=TRUE,'Scope of Work'!J64=TRUE,H7=FALSE,'Project Information'!K4=FALSE)),"Y","N")</f>
        <v>N</v>
      </c>
      <c r="AA44" s="265" t="str">
        <f t="shared" si="1"/>
        <v>N</v>
      </c>
      <c r="AD44" s="79" t="s">
        <v>110</v>
      </c>
      <c r="AE44" s="79" t="s">
        <v>111</v>
      </c>
      <c r="AF44" s="79" t="s">
        <v>112</v>
      </c>
    </row>
    <row r="45" spans="1:32" hidden="1">
      <c r="A45" s="239"/>
      <c r="B45" s="239"/>
      <c r="C45" s="239"/>
      <c r="D45" s="166" t="s">
        <v>113</v>
      </c>
      <c r="E45" s="83" t="s">
        <v>114</v>
      </c>
      <c r="F45" s="83" t="s">
        <v>115</v>
      </c>
      <c r="G45" s="83" t="s">
        <v>88</v>
      </c>
      <c r="H45" s="262" t="s">
        <v>64</v>
      </c>
      <c r="I45" s="85"/>
      <c r="J45" s="85"/>
      <c r="K45" s="90">
        <v>53</v>
      </c>
      <c r="L45" s="85"/>
      <c r="M45" s="85"/>
      <c r="N45" s="85"/>
      <c r="O45" s="85"/>
      <c r="P45" s="168">
        <v>0</v>
      </c>
      <c r="Q45" s="87"/>
      <c r="Y45" s="25"/>
      <c r="Z45" s="265" t="str">
        <f>IF((AND('Scope of Work'!J11=TRUE,'Scope of Work'!J64=TRUE,H7=FALSE,'Project Information'!K4=FALSE)),"Y","N")</f>
        <v>N</v>
      </c>
      <c r="AA45" s="265" t="str">
        <f t="shared" si="1"/>
        <v>N</v>
      </c>
      <c r="AD45" s="79" t="s">
        <v>110</v>
      </c>
      <c r="AE45" s="79" t="s">
        <v>111</v>
      </c>
      <c r="AF45" s="79" t="s">
        <v>112</v>
      </c>
    </row>
    <row r="46" spans="1:32" hidden="1">
      <c r="A46" s="73"/>
      <c r="B46" s="73"/>
      <c r="C46" s="73"/>
      <c r="D46" s="166" t="s">
        <v>116</v>
      </c>
      <c r="E46" s="83" t="s">
        <v>117</v>
      </c>
      <c r="F46" s="83" t="s">
        <v>118</v>
      </c>
      <c r="G46" s="83" t="s">
        <v>108</v>
      </c>
      <c r="H46" s="262" t="s">
        <v>64</v>
      </c>
      <c r="I46" s="90">
        <v>54</v>
      </c>
      <c r="J46" s="89"/>
      <c r="K46" s="89"/>
      <c r="L46" s="85"/>
      <c r="M46" s="85"/>
      <c r="N46" s="85"/>
      <c r="O46" s="85"/>
      <c r="P46" s="168">
        <v>0</v>
      </c>
      <c r="Q46" s="263" t="s">
        <v>109</v>
      </c>
      <c r="Y46" s="25"/>
      <c r="Z46" s="265" t="str">
        <f>IF((AND('Scope of Work'!J11=TRUE,'Scope of Work'!J64=TRUE,H7=FALSE,'Project Information'!K4=FALSE)),"Y","N")</f>
        <v>N</v>
      </c>
      <c r="AA46" s="265" t="str">
        <f t="shared" si="1"/>
        <v>N</v>
      </c>
      <c r="AD46" s="79" t="s">
        <v>119</v>
      </c>
      <c r="AE46" s="79" t="s">
        <v>120</v>
      </c>
      <c r="AF46" s="79" t="s">
        <v>121</v>
      </c>
    </row>
    <row r="47" spans="1:32" hidden="1">
      <c r="A47" s="73"/>
      <c r="B47" s="73"/>
      <c r="C47" s="73"/>
      <c r="D47" s="166" t="s">
        <v>122</v>
      </c>
      <c r="E47" s="83" t="s">
        <v>123</v>
      </c>
      <c r="F47" s="83" t="s">
        <v>124</v>
      </c>
      <c r="G47" s="83" t="s">
        <v>88</v>
      </c>
      <c r="H47" s="262" t="s">
        <v>64</v>
      </c>
      <c r="I47" s="85"/>
      <c r="J47" s="85"/>
      <c r="K47" s="90">
        <v>54</v>
      </c>
      <c r="L47" s="85"/>
      <c r="M47" s="85"/>
      <c r="N47" s="85"/>
      <c r="O47" s="85"/>
      <c r="P47" s="168">
        <v>0</v>
      </c>
      <c r="Q47" s="87"/>
      <c r="Y47" s="25"/>
      <c r="Z47" s="265" t="str">
        <f>IF((AND('Scope of Work'!J11=TRUE,'Scope of Work'!J64=TRUE,H7=FALSE,'Project Information'!K4=FALSE)),"Y","N")</f>
        <v>N</v>
      </c>
      <c r="AA47" s="265" t="str">
        <f t="shared" si="1"/>
        <v>N</v>
      </c>
      <c r="AD47" s="79" t="s">
        <v>119</v>
      </c>
      <c r="AE47" s="79" t="s">
        <v>120</v>
      </c>
      <c r="AF47" s="79" t="s">
        <v>121</v>
      </c>
    </row>
    <row r="48" spans="1:32" hidden="1">
      <c r="A48" s="73"/>
      <c r="B48" s="73"/>
      <c r="C48" s="73"/>
      <c r="D48" s="166" t="s">
        <v>125</v>
      </c>
      <c r="E48" s="83" t="s">
        <v>126</v>
      </c>
      <c r="F48" s="83" t="s">
        <v>127</v>
      </c>
      <c r="G48" s="83" t="s">
        <v>97</v>
      </c>
      <c r="H48" s="262" t="s">
        <v>64</v>
      </c>
      <c r="I48" s="89"/>
      <c r="J48" s="89"/>
      <c r="K48" s="129">
        <v>54</v>
      </c>
      <c r="L48" s="85"/>
      <c r="M48" s="85"/>
      <c r="N48" s="85"/>
      <c r="O48" s="85"/>
      <c r="P48" s="168">
        <v>0</v>
      </c>
      <c r="Q48" s="87"/>
      <c r="Y48" s="25"/>
      <c r="Z48" s="265" t="str">
        <f>IF((AND('Scope of Work'!J11=TRUE,'Scope of Work'!J64=TRUE,H7=FALSE,'Project Information'!K4=FALSE)),"Y","N")</f>
        <v>N</v>
      </c>
      <c r="AA48" s="265" t="str">
        <f t="shared" si="1"/>
        <v>N</v>
      </c>
      <c r="AD48" s="79" t="s">
        <v>119</v>
      </c>
      <c r="AE48" s="79" t="s">
        <v>120</v>
      </c>
      <c r="AF48" s="79" t="s">
        <v>121</v>
      </c>
    </row>
    <row r="49" spans="1:36" hidden="1">
      <c r="A49" s="73"/>
      <c r="B49" s="73"/>
      <c r="C49" s="73"/>
      <c r="D49" s="166" t="s">
        <v>128</v>
      </c>
      <c r="E49" s="83" t="s">
        <v>129</v>
      </c>
      <c r="F49" s="83" t="s">
        <v>130</v>
      </c>
      <c r="G49" s="83" t="s">
        <v>108</v>
      </c>
      <c r="H49" s="262" t="s">
        <v>64</v>
      </c>
      <c r="I49" s="90">
        <v>55</v>
      </c>
      <c r="J49" s="89"/>
      <c r="K49" s="89"/>
      <c r="L49" s="85"/>
      <c r="M49" s="85"/>
      <c r="N49" s="85"/>
      <c r="O49" s="85"/>
      <c r="P49" s="168">
        <v>0</v>
      </c>
      <c r="Q49" s="263" t="s">
        <v>109</v>
      </c>
      <c r="Y49" s="25"/>
      <c r="Z49" s="265" t="str">
        <f>IF((AND('Scope of Work'!J11=TRUE,'Scope of Work'!J64=TRUE,H7=FALSE,'Project Information'!K4=FALSE)),"Y","N")</f>
        <v>N</v>
      </c>
      <c r="AA49" s="265" t="str">
        <f t="shared" si="1"/>
        <v>N</v>
      </c>
      <c r="AD49" s="79" t="s">
        <v>131</v>
      </c>
      <c r="AE49" s="79" t="s">
        <v>132</v>
      </c>
      <c r="AF49" s="79" t="s">
        <v>133</v>
      </c>
    </row>
    <row r="50" spans="1:36" hidden="1">
      <c r="A50" s="73"/>
      <c r="B50" s="73"/>
      <c r="C50" s="73"/>
      <c r="D50" s="166" t="s">
        <v>134</v>
      </c>
      <c r="E50" s="83" t="s">
        <v>135</v>
      </c>
      <c r="F50" s="83" t="s">
        <v>136</v>
      </c>
      <c r="G50" s="83" t="s">
        <v>92</v>
      </c>
      <c r="H50" s="262" t="s">
        <v>64</v>
      </c>
      <c r="I50" s="89"/>
      <c r="J50" s="89"/>
      <c r="K50" s="129">
        <v>55</v>
      </c>
      <c r="L50" s="85"/>
      <c r="M50" s="85"/>
      <c r="N50" s="85"/>
      <c r="O50" s="85"/>
      <c r="P50" s="168">
        <v>0</v>
      </c>
      <c r="Q50" s="87"/>
      <c r="Y50" s="25"/>
      <c r="Z50" s="265" t="str">
        <f>IF((AND('Scope of Work'!J11=TRUE,'Scope of Work'!J64=TRUE,H7=FALSE,'Project Information'!K4=FALSE)),"Y","N")</f>
        <v>N</v>
      </c>
      <c r="AA50" s="265" t="str">
        <f t="shared" si="1"/>
        <v>N</v>
      </c>
      <c r="AD50" s="79" t="s">
        <v>131</v>
      </c>
      <c r="AE50" s="79" t="s">
        <v>132</v>
      </c>
      <c r="AF50" s="79" t="s">
        <v>133</v>
      </c>
    </row>
    <row r="51" spans="1:36" hidden="1">
      <c r="A51" s="239"/>
      <c r="B51" s="239"/>
      <c r="C51" s="239"/>
      <c r="D51" s="166" t="s">
        <v>137</v>
      </c>
      <c r="E51" s="83" t="s">
        <v>138</v>
      </c>
      <c r="F51" s="83" t="s">
        <v>139</v>
      </c>
      <c r="G51" s="83" t="s">
        <v>140</v>
      </c>
      <c r="H51" s="262" t="s">
        <v>64</v>
      </c>
      <c r="I51" s="90">
        <v>56</v>
      </c>
      <c r="J51" s="89"/>
      <c r="K51" s="89"/>
      <c r="L51" s="83" t="s">
        <v>141</v>
      </c>
      <c r="M51" s="83" t="s">
        <v>38</v>
      </c>
      <c r="N51" s="85"/>
      <c r="O51" s="85"/>
      <c r="P51" s="168">
        <v>0</v>
      </c>
      <c r="Q51" s="263" t="s">
        <v>142</v>
      </c>
      <c r="Y51" s="25"/>
      <c r="Z51" s="265" t="str">
        <f>IF((AND('Scope of Work'!J11=TRUE,'Scope of Work'!J62=TRUE,H7=FALSE,'Project Information'!K4=FALSE)),"Y","N")</f>
        <v>N</v>
      </c>
      <c r="AA51" s="265" t="str">
        <f t="shared" si="1"/>
        <v>N</v>
      </c>
      <c r="AD51" s="79" t="s">
        <v>143</v>
      </c>
      <c r="AE51" s="79" t="s">
        <v>144</v>
      </c>
      <c r="AF51" s="79" t="s">
        <v>145</v>
      </c>
    </row>
    <row r="52" spans="1:36" hidden="1">
      <c r="A52" s="239"/>
      <c r="B52" s="239"/>
      <c r="C52" s="239"/>
      <c r="D52" s="166" t="s">
        <v>146</v>
      </c>
      <c r="E52" s="83" t="s">
        <v>147</v>
      </c>
      <c r="F52" s="83" t="s">
        <v>148</v>
      </c>
      <c r="G52" s="83" t="s">
        <v>88</v>
      </c>
      <c r="H52" s="262" t="s">
        <v>64</v>
      </c>
      <c r="I52" s="85"/>
      <c r="J52" s="85"/>
      <c r="K52" s="90">
        <v>56</v>
      </c>
      <c r="L52" s="85"/>
      <c r="M52" s="85"/>
      <c r="N52" s="85"/>
      <c r="O52" s="85"/>
      <c r="P52" s="168">
        <v>0</v>
      </c>
      <c r="Q52" s="87"/>
      <c r="Y52" s="25"/>
      <c r="Z52" s="265" t="str">
        <f>IF((AND('Scope of Work'!J11=TRUE,'Scope of Work'!J62=TRUE,H7=FALSE,'Project Information'!K4=FALSE)),"Y","N")</f>
        <v>N</v>
      </c>
      <c r="AA52" s="265" t="str">
        <f t="shared" si="1"/>
        <v>N</v>
      </c>
      <c r="AD52" s="79" t="s">
        <v>143</v>
      </c>
      <c r="AE52" s="79" t="s">
        <v>144</v>
      </c>
      <c r="AF52" s="79" t="s">
        <v>145</v>
      </c>
    </row>
    <row r="53" spans="1:36" hidden="1">
      <c r="A53" s="73"/>
      <c r="B53" s="73"/>
      <c r="C53" s="73"/>
      <c r="D53" s="166" t="s">
        <v>149</v>
      </c>
      <c r="E53" s="83" t="s">
        <v>150</v>
      </c>
      <c r="F53" s="83" t="s">
        <v>151</v>
      </c>
      <c r="G53" s="83" t="s">
        <v>152</v>
      </c>
      <c r="H53" s="262" t="s">
        <v>64</v>
      </c>
      <c r="I53" s="90">
        <v>57</v>
      </c>
      <c r="J53" s="89"/>
      <c r="K53" s="89"/>
      <c r="L53" s="83" t="s">
        <v>153</v>
      </c>
      <c r="M53" s="83" t="s">
        <v>154</v>
      </c>
      <c r="N53" s="85"/>
      <c r="O53" s="85"/>
      <c r="P53" s="168">
        <v>0</v>
      </c>
      <c r="Q53" s="263" t="s">
        <v>142</v>
      </c>
      <c r="Y53" s="25"/>
      <c r="Z53" s="265" t="str">
        <f>IF((AND('Scope of Work'!J11=TRUE,'Scope of Work'!J62=TRUE,H7=FALSE,'Project Information'!K4=FALSE)),"Y","N")</f>
        <v>N</v>
      </c>
      <c r="AA53" s="265" t="str">
        <f t="shared" si="1"/>
        <v>N</v>
      </c>
      <c r="AD53" s="79" t="s">
        <v>155</v>
      </c>
      <c r="AE53" s="79" t="s">
        <v>156</v>
      </c>
      <c r="AF53" s="79" t="s">
        <v>157</v>
      </c>
    </row>
    <row r="54" spans="1:36" hidden="1">
      <c r="A54" s="73"/>
      <c r="B54" s="73"/>
      <c r="C54" s="73"/>
      <c r="D54" s="166" t="s">
        <v>158</v>
      </c>
      <c r="E54" s="83" t="s">
        <v>159</v>
      </c>
      <c r="F54" s="83" t="s">
        <v>160</v>
      </c>
      <c r="G54" s="83" t="s">
        <v>88</v>
      </c>
      <c r="H54" s="262" t="s">
        <v>64</v>
      </c>
      <c r="I54" s="85"/>
      <c r="J54" s="85"/>
      <c r="K54" s="90">
        <v>57</v>
      </c>
      <c r="L54" s="85"/>
      <c r="M54" s="85"/>
      <c r="N54" s="85"/>
      <c r="O54" s="85"/>
      <c r="P54" s="168">
        <v>0</v>
      </c>
      <c r="Q54" s="87"/>
      <c r="Y54" s="25"/>
      <c r="Z54" s="265" t="str">
        <f>IF((AND(AND('Scope of Work'!J67=FALSE,'Scope of Work'!J68=FALSE),'Scope of Work'!J11=TRUE,'Scope of Work'!J62=TRUE,H7=FALSE,'Project Information'!K4=FALSE)),"Y","N")</f>
        <v>N</v>
      </c>
      <c r="AA54" s="265" t="str">
        <f t="shared" si="1"/>
        <v>N</v>
      </c>
      <c r="AD54" s="79" t="s">
        <v>155</v>
      </c>
      <c r="AE54" s="79" t="s">
        <v>156</v>
      </c>
      <c r="AF54" s="79" t="s">
        <v>157</v>
      </c>
    </row>
    <row r="55" spans="1:36" ht="12" hidden="1" customHeight="1">
      <c r="A55" s="239"/>
      <c r="B55" s="239"/>
      <c r="C55" s="239"/>
      <c r="D55" s="166" t="s">
        <v>161</v>
      </c>
      <c r="E55" s="83" t="s">
        <v>162</v>
      </c>
      <c r="F55" s="83" t="s">
        <v>163</v>
      </c>
      <c r="G55" s="83" t="s">
        <v>164</v>
      </c>
      <c r="H55" s="262" t="s">
        <v>64</v>
      </c>
      <c r="I55" s="90">
        <v>139</v>
      </c>
      <c r="J55" s="85"/>
      <c r="K55" s="167">
        <v>139</v>
      </c>
      <c r="L55" s="85"/>
      <c r="M55" s="85"/>
      <c r="N55" s="85"/>
      <c r="O55" s="85"/>
      <c r="P55" s="168">
        <v>0</v>
      </c>
      <c r="Q55" s="363"/>
      <c r="Y55" s="25"/>
      <c r="Z55" s="265" t="str">
        <f>IF(AND('[1]Scope of Work'!J1170=TRUE,'[1]Scope of Work'!O1211=TRUE),"Y","N")</f>
        <v>N</v>
      </c>
      <c r="AA55" s="265" t="str">
        <f t="shared" ref="AA55:AA77" si="2">IF($Z55="Y","Y","N")</f>
        <v>N</v>
      </c>
      <c r="AD55" s="79" t="s">
        <v>165</v>
      </c>
      <c r="AE55" s="79" t="s">
        <v>166</v>
      </c>
      <c r="AF55" s="79" t="s">
        <v>167</v>
      </c>
    </row>
    <row r="56" spans="1:36" ht="14.25" hidden="1">
      <c r="A56" s="73"/>
      <c r="B56" s="73"/>
      <c r="C56" s="73"/>
      <c r="D56" s="166"/>
      <c r="E56" s="83"/>
      <c r="F56" s="83"/>
      <c r="G56" s="83" t="s">
        <v>168</v>
      </c>
      <c r="H56" s="282" t="s">
        <v>169</v>
      </c>
      <c r="I56" s="167"/>
      <c r="J56" s="89"/>
      <c r="K56" s="89"/>
      <c r="L56" s="85"/>
      <c r="M56" s="85"/>
      <c r="N56" s="85"/>
      <c r="O56" s="85"/>
      <c r="P56" s="234">
        <v>0</v>
      </c>
      <c r="Q56" s="87"/>
      <c r="R56" s="1"/>
      <c r="S56" s="1"/>
      <c r="T56" s="1"/>
      <c r="Z56" s="265" t="str">
        <f>IF('Scope of Work'!D72=TRUE,"Y","N")</f>
        <v>N</v>
      </c>
      <c r="AA56" s="265" t="str">
        <f t="shared" si="2"/>
        <v>N</v>
      </c>
    </row>
    <row r="57" spans="1:36" s="656" customFormat="1">
      <c r="A57" s="642">
        <v>44775</v>
      </c>
      <c r="B57" s="666" t="s">
        <v>170</v>
      </c>
      <c r="C57" s="643"/>
      <c r="D57" s="644" t="s">
        <v>171</v>
      </c>
      <c r="E57" s="645"/>
      <c r="F57" s="645"/>
      <c r="G57" s="667" t="s">
        <v>172</v>
      </c>
      <c r="H57" s="646" t="s">
        <v>173</v>
      </c>
      <c r="I57" s="647" t="s">
        <v>174</v>
      </c>
      <c r="J57" s="647"/>
      <c r="K57" s="647"/>
      <c r="L57" s="645"/>
      <c r="M57" s="645"/>
      <c r="N57" s="645"/>
      <c r="O57" s="645"/>
      <c r="P57" s="648">
        <v>0</v>
      </c>
      <c r="Q57" s="649"/>
      <c r="R57" s="650"/>
      <c r="S57" s="650"/>
      <c r="T57" s="650"/>
      <c r="U57" s="650"/>
      <c r="V57" s="650"/>
      <c r="W57" s="650"/>
      <c r="X57" s="650"/>
      <c r="Z57" s="653" t="str">
        <f>IF(AND(OR('[1]Scope of Work'!D95=TRUE,'[1]Scope of Work'!D96=TRUE),'[1]Project Information'!K68=FALSE),"Y","N")</f>
        <v>N</v>
      </c>
      <c r="AA57" s="653" t="str">
        <f t="shared" si="2"/>
        <v>N</v>
      </c>
      <c r="AB57" s="654"/>
      <c r="AC57" s="654"/>
      <c r="AD57" s="654"/>
      <c r="AE57" s="654"/>
      <c r="AF57" s="654"/>
      <c r="AH57" s="654"/>
      <c r="AI57" s="654"/>
      <c r="AJ57" s="654"/>
    </row>
    <row r="58" spans="1:36" s="656" customFormat="1" hidden="1">
      <c r="A58" s="643"/>
      <c r="B58" s="643"/>
      <c r="C58" s="643"/>
      <c r="D58" s="644" t="s">
        <v>175</v>
      </c>
      <c r="E58" s="645"/>
      <c r="F58" s="645"/>
      <c r="G58" s="667" t="s">
        <v>176</v>
      </c>
      <c r="H58" s="646" t="s">
        <v>173</v>
      </c>
      <c r="I58" s="647" t="s">
        <v>174</v>
      </c>
      <c r="J58" s="647"/>
      <c r="K58" s="647"/>
      <c r="L58" s="645"/>
      <c r="M58" s="645"/>
      <c r="N58" s="645"/>
      <c r="O58" s="645"/>
      <c r="P58" s="648">
        <v>0</v>
      </c>
      <c r="Q58" s="649"/>
      <c r="R58" s="650"/>
      <c r="S58" s="650"/>
      <c r="T58" s="650"/>
      <c r="U58" s="650"/>
      <c r="V58" s="650"/>
      <c r="W58" s="650"/>
      <c r="X58" s="650"/>
      <c r="Z58" s="653" t="str">
        <f>IF(AND(OR('[1]Scope of Work'!D95=TRUE,'[1]Scope of Work'!D96=TRUE),'[1]Project Information'!K68=FALSE),"Y","N")</f>
        <v>N</v>
      </c>
      <c r="AA58" s="653" t="str">
        <f t="shared" si="2"/>
        <v>N</v>
      </c>
      <c r="AB58" s="654"/>
      <c r="AC58" s="654"/>
      <c r="AD58" s="654"/>
      <c r="AE58" s="654"/>
      <c r="AF58" s="654"/>
      <c r="AH58" s="654"/>
      <c r="AI58" s="654"/>
      <c r="AJ58" s="654"/>
    </row>
    <row r="59" spans="1:36" s="656" customFormat="1" hidden="1">
      <c r="A59" s="643"/>
      <c r="B59" s="643"/>
      <c r="C59" s="643"/>
      <c r="D59" s="644" t="s">
        <v>177</v>
      </c>
      <c r="E59" s="645"/>
      <c r="F59" s="645"/>
      <c r="G59" s="667" t="s">
        <v>178</v>
      </c>
      <c r="H59" s="646" t="s">
        <v>173</v>
      </c>
      <c r="I59" s="647" t="s">
        <v>174</v>
      </c>
      <c r="J59" s="647"/>
      <c r="K59" s="647"/>
      <c r="L59" s="645"/>
      <c r="M59" s="645"/>
      <c r="N59" s="645"/>
      <c r="O59" s="645"/>
      <c r="P59" s="648">
        <v>0</v>
      </c>
      <c r="Q59" s="649"/>
      <c r="R59" s="650"/>
      <c r="S59" s="650"/>
      <c r="T59" s="650"/>
      <c r="U59" s="650"/>
      <c r="V59" s="650"/>
      <c r="W59" s="650"/>
      <c r="X59" s="650"/>
      <c r="Z59" s="653" t="str">
        <f>IF(AND(OR('[1]Scope of Work'!D95=TRUE,'[1]Scope of Work'!D96=TRUE),'[1]Project Information'!K68=FALSE),"Y","N")</f>
        <v>N</v>
      </c>
      <c r="AA59" s="653" t="str">
        <f t="shared" si="2"/>
        <v>N</v>
      </c>
      <c r="AB59" s="654"/>
      <c r="AC59" s="654"/>
      <c r="AD59" s="654"/>
      <c r="AE59" s="654"/>
      <c r="AF59" s="654"/>
      <c r="AH59" s="654"/>
      <c r="AI59" s="654"/>
      <c r="AJ59" s="654"/>
    </row>
    <row r="60" spans="1:36" s="656" customFormat="1" hidden="1">
      <c r="A60" s="643"/>
      <c r="B60" s="643"/>
      <c r="C60" s="643"/>
      <c r="D60" s="644" t="s">
        <v>179</v>
      </c>
      <c r="E60" s="645"/>
      <c r="F60" s="645"/>
      <c r="G60" s="667" t="s">
        <v>180</v>
      </c>
      <c r="H60" s="646" t="s">
        <v>173</v>
      </c>
      <c r="I60" s="647" t="s">
        <v>174</v>
      </c>
      <c r="J60" s="647"/>
      <c r="K60" s="647"/>
      <c r="L60" s="645"/>
      <c r="M60" s="645"/>
      <c r="N60" s="645"/>
      <c r="O60" s="645"/>
      <c r="P60" s="648">
        <v>0</v>
      </c>
      <c r="Q60" s="649"/>
      <c r="R60" s="650"/>
      <c r="S60" s="650"/>
      <c r="T60" s="650"/>
      <c r="U60" s="650"/>
      <c r="V60" s="650"/>
      <c r="W60" s="650"/>
      <c r="X60" s="650"/>
      <c r="Z60" s="653" t="str">
        <f>IF(AND(OR('[1]Scope of Work'!D95=TRUE,'[1]Scope of Work'!D96=TRUE),'[1]Scope of Work'!J75=TRUE,H108=TRUE,'[1]Project Information'!K68=FALSE),"Y","N")</f>
        <v>N</v>
      </c>
      <c r="AA60" s="653" t="str">
        <f t="shared" si="2"/>
        <v>N</v>
      </c>
      <c r="AB60" s="654"/>
      <c r="AC60" s="654"/>
      <c r="AD60" s="654"/>
      <c r="AE60" s="654"/>
      <c r="AF60" s="654"/>
      <c r="AH60" s="654"/>
      <c r="AI60" s="654"/>
      <c r="AJ60" s="654"/>
    </row>
    <row r="61" spans="1:36" s="656" customFormat="1" hidden="1">
      <c r="A61" s="643"/>
      <c r="B61" s="643"/>
      <c r="C61" s="643"/>
      <c r="D61" s="644" t="s">
        <v>181</v>
      </c>
      <c r="E61" s="645"/>
      <c r="F61" s="645"/>
      <c r="G61" s="667" t="s">
        <v>182</v>
      </c>
      <c r="H61" s="646" t="s">
        <v>173</v>
      </c>
      <c r="I61" s="647" t="s">
        <v>174</v>
      </c>
      <c r="J61" s="647"/>
      <c r="K61" s="647"/>
      <c r="L61" s="645"/>
      <c r="M61" s="645"/>
      <c r="N61" s="645"/>
      <c r="O61" s="645"/>
      <c r="P61" s="648">
        <v>0</v>
      </c>
      <c r="Q61" s="649"/>
      <c r="R61" s="650"/>
      <c r="S61" s="650"/>
      <c r="T61" s="650"/>
      <c r="U61" s="650"/>
      <c r="V61" s="650"/>
      <c r="W61" s="650"/>
      <c r="X61" s="650"/>
      <c r="Z61" s="653" t="str">
        <f>IF(AND(OR('[1]Scope of Work'!D95=TRUE,'[1]Scope of Work'!D96=TRUE),'[1]Scope of Work'!J75=TRUE,H108=TRUE,'[1]Project Information'!K68=FALSE),"Y","N")</f>
        <v>N</v>
      </c>
      <c r="AA61" s="653" t="str">
        <f t="shared" si="2"/>
        <v>N</v>
      </c>
      <c r="AB61" s="654"/>
      <c r="AC61" s="654"/>
      <c r="AD61" s="654"/>
      <c r="AE61" s="654"/>
      <c r="AF61" s="654"/>
      <c r="AH61" s="654"/>
      <c r="AI61" s="654"/>
      <c r="AJ61" s="654"/>
    </row>
    <row r="62" spans="1:36" s="656" customFormat="1" hidden="1">
      <c r="A62" s="643"/>
      <c r="B62" s="643"/>
      <c r="C62" s="643"/>
      <c r="D62" s="644" t="s">
        <v>183</v>
      </c>
      <c r="E62" s="645"/>
      <c r="F62" s="645"/>
      <c r="G62" s="667" t="s">
        <v>184</v>
      </c>
      <c r="H62" s="646" t="s">
        <v>173</v>
      </c>
      <c r="I62" s="647" t="s">
        <v>174</v>
      </c>
      <c r="J62" s="647"/>
      <c r="K62" s="647"/>
      <c r="L62" s="645"/>
      <c r="M62" s="645"/>
      <c r="N62" s="645"/>
      <c r="O62" s="645"/>
      <c r="P62" s="648">
        <v>0</v>
      </c>
      <c r="Q62" s="649"/>
      <c r="R62" s="650"/>
      <c r="S62" s="650"/>
      <c r="T62" s="650"/>
      <c r="U62" s="650"/>
      <c r="V62" s="650"/>
      <c r="W62" s="650"/>
      <c r="X62" s="650"/>
      <c r="Z62" s="653" t="str">
        <f>IF(AND(OR('[1]Scope of Work'!D95=TRUE,'[1]Scope of Work'!D96=TRUE),'[1]Scope of Work'!J75=TRUE,H108=TRUE,'[1]Project Information'!K68=FALSE),"Y","N")</f>
        <v>N</v>
      </c>
      <c r="AA62" s="653" t="str">
        <f t="shared" si="2"/>
        <v>N</v>
      </c>
      <c r="AB62" s="654"/>
      <c r="AC62" s="654"/>
      <c r="AD62" s="654"/>
      <c r="AE62" s="654"/>
      <c r="AF62" s="654"/>
      <c r="AH62" s="654"/>
      <c r="AI62" s="654"/>
      <c r="AJ62" s="654"/>
    </row>
    <row r="63" spans="1:36" s="656" customFormat="1" hidden="1">
      <c r="A63" s="643"/>
      <c r="B63" s="643"/>
      <c r="C63" s="643"/>
      <c r="D63" s="644" t="s">
        <v>185</v>
      </c>
      <c r="E63" s="645"/>
      <c r="F63" s="645"/>
      <c r="G63" s="667" t="s">
        <v>186</v>
      </c>
      <c r="H63" s="646" t="s">
        <v>173</v>
      </c>
      <c r="I63" s="647" t="s">
        <v>174</v>
      </c>
      <c r="J63" s="647"/>
      <c r="K63" s="647"/>
      <c r="L63" s="645"/>
      <c r="M63" s="645"/>
      <c r="N63" s="645"/>
      <c r="O63" s="645"/>
      <c r="P63" s="648">
        <v>0</v>
      </c>
      <c r="Q63" s="649"/>
      <c r="R63" s="650"/>
      <c r="S63" s="650"/>
      <c r="T63" s="650"/>
      <c r="U63" s="650"/>
      <c r="V63" s="650"/>
      <c r="W63" s="650"/>
      <c r="X63" s="650"/>
      <c r="Z63" s="653" t="str">
        <f>IF(AND(OR('[1]Scope of Work'!D95=TRUE,'[1]Scope of Work'!D96=TRUE),'[1]Scope of Work'!J75=TRUE,H108=TRUE,'[1]Project Information'!K68=FALSE),"Y","N")</f>
        <v>N</v>
      </c>
      <c r="AA63" s="653" t="str">
        <f t="shared" si="2"/>
        <v>N</v>
      </c>
      <c r="AB63" s="654"/>
      <c r="AC63" s="654"/>
      <c r="AD63" s="654"/>
      <c r="AE63" s="654"/>
      <c r="AF63" s="654"/>
      <c r="AH63" s="654"/>
      <c r="AI63" s="654"/>
      <c r="AJ63" s="654"/>
    </row>
    <row r="64" spans="1:36" s="656" customFormat="1" hidden="1">
      <c r="A64" s="643"/>
      <c r="B64" s="643"/>
      <c r="C64" s="643"/>
      <c r="D64" s="644" t="s">
        <v>187</v>
      </c>
      <c r="E64" s="645"/>
      <c r="F64" s="645"/>
      <c r="G64" s="667" t="s">
        <v>188</v>
      </c>
      <c r="H64" s="646" t="s">
        <v>173</v>
      </c>
      <c r="I64" s="647" t="s">
        <v>174</v>
      </c>
      <c r="J64" s="647"/>
      <c r="K64" s="647"/>
      <c r="L64" s="645"/>
      <c r="M64" s="645"/>
      <c r="N64" s="645"/>
      <c r="O64" s="645"/>
      <c r="P64" s="648">
        <v>0</v>
      </c>
      <c r="Q64" s="649"/>
      <c r="R64" s="650"/>
      <c r="S64" s="650"/>
      <c r="T64" s="650"/>
      <c r="U64" s="650"/>
      <c r="V64" s="650"/>
      <c r="W64" s="650"/>
      <c r="X64" s="650"/>
      <c r="Z64" s="653" t="str">
        <f>IF(AND(OR('[1]Scope of Work'!D95=TRUE,'[1]Scope of Work'!D96=TRUE),'[1]Scope of Work'!J84=TRUE,H108=TRUE,'[1]Project Information'!K68=FALSE),"Y","N")</f>
        <v>N</v>
      </c>
      <c r="AA64" s="653" t="str">
        <f t="shared" si="2"/>
        <v>N</v>
      </c>
      <c r="AB64" s="654"/>
      <c r="AC64" s="654"/>
      <c r="AD64" s="654"/>
      <c r="AE64" s="654"/>
      <c r="AF64" s="654"/>
      <c r="AH64" s="654"/>
      <c r="AI64" s="654"/>
      <c r="AJ64" s="654"/>
    </row>
    <row r="65" spans="1:36" s="656" customFormat="1" hidden="1">
      <c r="A65" s="643"/>
      <c r="B65" s="643"/>
      <c r="C65" s="643"/>
      <c r="D65" s="644" t="s">
        <v>189</v>
      </c>
      <c r="E65" s="645"/>
      <c r="F65" s="645"/>
      <c r="G65" s="667" t="s">
        <v>190</v>
      </c>
      <c r="H65" s="646" t="s">
        <v>173</v>
      </c>
      <c r="I65" s="647" t="s">
        <v>174</v>
      </c>
      <c r="J65" s="647"/>
      <c r="K65" s="647"/>
      <c r="L65" s="645"/>
      <c r="M65" s="645"/>
      <c r="N65" s="645"/>
      <c r="O65" s="645"/>
      <c r="P65" s="648">
        <v>0</v>
      </c>
      <c r="Q65" s="649"/>
      <c r="R65" s="650"/>
      <c r="S65" s="650"/>
      <c r="T65" s="650"/>
      <c r="U65" s="650"/>
      <c r="V65" s="650"/>
      <c r="W65" s="650"/>
      <c r="X65" s="650"/>
      <c r="Z65" s="653" t="str">
        <f>IF(AND(OR('[1]Scope of Work'!D95=TRUE,'[1]Scope of Work'!D96=TRUE),'[1]Scope of Work'!J84=TRUE,H108=TRUE,'[1]Project Information'!K68=FALSE),"Y","N")</f>
        <v>N</v>
      </c>
      <c r="AA65" s="653" t="str">
        <f t="shared" si="2"/>
        <v>N</v>
      </c>
      <c r="AB65" s="654"/>
      <c r="AC65" s="654"/>
      <c r="AD65" s="654"/>
      <c r="AE65" s="654"/>
      <c r="AF65" s="654"/>
      <c r="AH65" s="654"/>
      <c r="AI65" s="654"/>
      <c r="AJ65" s="654"/>
    </row>
    <row r="66" spans="1:36" s="656" customFormat="1" hidden="1">
      <c r="A66" s="643"/>
      <c r="B66" s="643"/>
      <c r="C66" s="643"/>
      <c r="D66" s="644" t="s">
        <v>191</v>
      </c>
      <c r="E66" s="645"/>
      <c r="F66" s="645"/>
      <c r="G66" s="667" t="s">
        <v>192</v>
      </c>
      <c r="H66" s="646" t="s">
        <v>173</v>
      </c>
      <c r="I66" s="647" t="s">
        <v>174</v>
      </c>
      <c r="J66" s="647"/>
      <c r="K66" s="647"/>
      <c r="L66" s="645"/>
      <c r="M66" s="645"/>
      <c r="N66" s="645"/>
      <c r="O66" s="645"/>
      <c r="P66" s="648">
        <v>0</v>
      </c>
      <c r="Q66" s="649"/>
      <c r="R66" s="650"/>
      <c r="S66" s="650"/>
      <c r="T66" s="650"/>
      <c r="U66" s="650"/>
      <c r="V66" s="650"/>
      <c r="W66" s="650"/>
      <c r="X66" s="650"/>
      <c r="Z66" s="653" t="str">
        <f>IF(AND(OR('[1]Scope of Work'!D95=TRUE,'[1]Scope of Work'!D96=TRUE),'[1]Scope of Work'!J84=TRUE,H108=TRUE,'[1]Project Information'!K68=FALSE),"Y","N")</f>
        <v>N</v>
      </c>
      <c r="AA66" s="653" t="str">
        <f t="shared" si="2"/>
        <v>N</v>
      </c>
      <c r="AB66" s="654"/>
      <c r="AC66" s="654"/>
      <c r="AD66" s="654"/>
      <c r="AE66" s="654"/>
      <c r="AF66" s="654"/>
      <c r="AH66" s="654"/>
      <c r="AI66" s="654"/>
      <c r="AJ66" s="654"/>
    </row>
    <row r="67" spans="1:36" s="656" customFormat="1" hidden="1">
      <c r="A67" s="643"/>
      <c r="B67" s="643"/>
      <c r="C67" s="643"/>
      <c r="D67" s="644" t="s">
        <v>193</v>
      </c>
      <c r="E67" s="645"/>
      <c r="F67" s="645"/>
      <c r="G67" s="667" t="s">
        <v>194</v>
      </c>
      <c r="H67" s="646" t="s">
        <v>173</v>
      </c>
      <c r="I67" s="647" t="s">
        <v>174</v>
      </c>
      <c r="J67" s="647"/>
      <c r="K67" s="647"/>
      <c r="L67" s="645"/>
      <c r="M67" s="645"/>
      <c r="N67" s="645"/>
      <c r="O67" s="645"/>
      <c r="P67" s="648">
        <v>0</v>
      </c>
      <c r="Q67" s="649"/>
      <c r="R67" s="650"/>
      <c r="S67" s="650"/>
      <c r="T67" s="650"/>
      <c r="U67" s="650"/>
      <c r="V67" s="650"/>
      <c r="W67" s="650"/>
      <c r="X67" s="650"/>
      <c r="Z67" s="653" t="str">
        <f>IF(AND(OR('[1]Scope of Work'!D95=TRUE,'[1]Scope of Work'!D96=TRUE),'[1]Scope of Work'!J87=TRUE,H108=TRUE,'[1]Project Information'!K68=FALSE),"Y","N")</f>
        <v>N</v>
      </c>
      <c r="AA67" s="653" t="str">
        <f t="shared" si="2"/>
        <v>N</v>
      </c>
      <c r="AB67" s="654"/>
      <c r="AC67" s="654"/>
      <c r="AD67" s="654"/>
      <c r="AE67" s="654"/>
      <c r="AF67" s="654"/>
      <c r="AH67" s="654"/>
      <c r="AI67" s="654"/>
      <c r="AJ67" s="654"/>
    </row>
    <row r="68" spans="1:36" s="656" customFormat="1" hidden="1">
      <c r="A68" s="643"/>
      <c r="B68" s="643"/>
      <c r="C68" s="643"/>
      <c r="D68" s="644" t="s">
        <v>195</v>
      </c>
      <c r="E68" s="645"/>
      <c r="F68" s="645"/>
      <c r="G68" s="667" t="s">
        <v>196</v>
      </c>
      <c r="H68" s="646" t="s">
        <v>173</v>
      </c>
      <c r="I68" s="647" t="s">
        <v>174</v>
      </c>
      <c r="J68" s="647"/>
      <c r="K68" s="647"/>
      <c r="L68" s="645"/>
      <c r="M68" s="645"/>
      <c r="N68" s="645"/>
      <c r="O68" s="645"/>
      <c r="P68" s="648">
        <v>0</v>
      </c>
      <c r="Q68" s="649"/>
      <c r="R68" s="650"/>
      <c r="S68" s="650"/>
      <c r="T68" s="650"/>
      <c r="U68" s="650"/>
      <c r="V68" s="650"/>
      <c r="W68" s="650"/>
      <c r="X68" s="650"/>
      <c r="Z68" s="653" t="str">
        <f>IF(AND(OR('[1]Scope of Work'!D95=TRUE,'[1]Scope of Work'!D96=TRUE),'[1]Scope of Work'!J87=TRUE,H108=TRUE,'[1]Project Information'!K68=FALSE),"Y","N")</f>
        <v>N</v>
      </c>
      <c r="AA68" s="653" t="str">
        <f t="shared" si="2"/>
        <v>N</v>
      </c>
      <c r="AB68" s="654"/>
      <c r="AC68" s="654"/>
      <c r="AD68" s="654"/>
      <c r="AE68" s="654"/>
      <c r="AF68" s="654"/>
      <c r="AH68" s="654"/>
      <c r="AI68" s="654"/>
      <c r="AJ68" s="654"/>
    </row>
    <row r="69" spans="1:36" s="656" customFormat="1" hidden="1">
      <c r="A69" s="643"/>
      <c r="B69" s="643"/>
      <c r="C69" s="643"/>
      <c r="D69" s="644" t="s">
        <v>197</v>
      </c>
      <c r="E69" s="645"/>
      <c r="F69" s="645"/>
      <c r="G69" s="667" t="s">
        <v>198</v>
      </c>
      <c r="H69" s="646" t="s">
        <v>173</v>
      </c>
      <c r="I69" s="647" t="s">
        <v>174</v>
      </c>
      <c r="J69" s="647"/>
      <c r="K69" s="647"/>
      <c r="L69" s="645"/>
      <c r="M69" s="645"/>
      <c r="N69" s="645"/>
      <c r="O69" s="645"/>
      <c r="P69" s="648">
        <v>0</v>
      </c>
      <c r="Q69" s="649"/>
      <c r="R69" s="650"/>
      <c r="S69" s="650"/>
      <c r="T69" s="650"/>
      <c r="U69" s="650"/>
      <c r="V69" s="650"/>
      <c r="W69" s="650"/>
      <c r="X69" s="650"/>
      <c r="Z69" s="653" t="str">
        <f>IF(AND(OR('[1]Scope of Work'!D95=TRUE,'[1]Scope of Work'!D96=TRUE),'[1]Project Information'!K68=FALSE),"Y","N")</f>
        <v>N</v>
      </c>
      <c r="AA69" s="653" t="str">
        <f t="shared" si="2"/>
        <v>N</v>
      </c>
      <c r="AB69" s="654"/>
      <c r="AC69" s="654"/>
      <c r="AD69" s="654"/>
      <c r="AE69" s="654"/>
      <c r="AF69" s="654"/>
      <c r="AH69" s="654"/>
      <c r="AI69" s="654"/>
      <c r="AJ69" s="654"/>
    </row>
    <row r="70" spans="1:36" s="656" customFormat="1" hidden="1">
      <c r="A70" s="643"/>
      <c r="B70" s="643"/>
      <c r="C70" s="643"/>
      <c r="D70" s="644" t="s">
        <v>199</v>
      </c>
      <c r="E70" s="645"/>
      <c r="F70" s="645"/>
      <c r="G70" s="667" t="s">
        <v>200</v>
      </c>
      <c r="H70" s="646" t="s">
        <v>173</v>
      </c>
      <c r="I70" s="647" t="s">
        <v>174</v>
      </c>
      <c r="J70" s="647"/>
      <c r="K70" s="647"/>
      <c r="L70" s="645"/>
      <c r="M70" s="645"/>
      <c r="N70" s="645"/>
      <c r="O70" s="645"/>
      <c r="P70" s="648">
        <v>0</v>
      </c>
      <c r="Q70" s="649"/>
      <c r="R70" s="650"/>
      <c r="S70" s="650"/>
      <c r="T70" s="650"/>
      <c r="U70" s="650"/>
      <c r="V70" s="650"/>
      <c r="W70" s="650"/>
      <c r="X70" s="650"/>
      <c r="Z70" s="653" t="str">
        <f>IF(AND(OR('[1]Scope of Work'!D95=TRUE,'[1]Scope of Work'!D96=TRUE),'[1]Project Information'!K68=FALSE),"Y","N")</f>
        <v>N</v>
      </c>
      <c r="AA70" s="653" t="str">
        <f t="shared" si="2"/>
        <v>N</v>
      </c>
      <c r="AB70" s="654"/>
      <c r="AC70" s="654"/>
      <c r="AD70" s="654"/>
      <c r="AE70" s="654"/>
      <c r="AF70" s="654"/>
      <c r="AH70" s="654"/>
      <c r="AI70" s="654"/>
      <c r="AJ70" s="654"/>
    </row>
    <row r="71" spans="1:36" s="656" customFormat="1" hidden="1">
      <c r="A71" s="643"/>
      <c r="B71" s="643"/>
      <c r="C71" s="643"/>
      <c r="D71" s="644" t="s">
        <v>201</v>
      </c>
      <c r="E71" s="645"/>
      <c r="F71" s="645"/>
      <c r="G71" s="667" t="s">
        <v>202</v>
      </c>
      <c r="H71" s="646" t="s">
        <v>173</v>
      </c>
      <c r="I71" s="647" t="s">
        <v>174</v>
      </c>
      <c r="J71" s="647"/>
      <c r="K71" s="647"/>
      <c r="L71" s="645"/>
      <c r="M71" s="645"/>
      <c r="N71" s="645"/>
      <c r="O71" s="645"/>
      <c r="P71" s="648">
        <v>0</v>
      </c>
      <c r="Q71" s="649"/>
      <c r="R71" s="650"/>
      <c r="S71" s="650"/>
      <c r="T71" s="650"/>
      <c r="U71" s="650"/>
      <c r="V71" s="650"/>
      <c r="W71" s="650"/>
      <c r="X71" s="650"/>
      <c r="Z71" s="653" t="str">
        <f>IF(AND(OR('[1]Scope of Work'!D95=TRUE,'[1]Scope of Work'!D96=TRUE),'[1]Project Information'!K68=FALSE),"Y","N")</f>
        <v>N</v>
      </c>
      <c r="AA71" s="653" t="str">
        <f t="shared" si="2"/>
        <v>N</v>
      </c>
      <c r="AB71" s="654"/>
      <c r="AC71" s="654"/>
      <c r="AD71" s="654"/>
      <c r="AE71" s="654"/>
      <c r="AF71" s="654"/>
      <c r="AH71" s="654"/>
      <c r="AI71" s="654"/>
      <c r="AJ71" s="654"/>
    </row>
    <row r="72" spans="1:36" s="656" customFormat="1" hidden="1">
      <c r="A72" s="643"/>
      <c r="B72" s="643"/>
      <c r="C72" s="643"/>
      <c r="D72" s="644" t="s">
        <v>203</v>
      </c>
      <c r="E72" s="645"/>
      <c r="F72" s="645"/>
      <c r="G72" s="667" t="s">
        <v>204</v>
      </c>
      <c r="H72" s="646" t="s">
        <v>173</v>
      </c>
      <c r="I72" s="647" t="s">
        <v>174</v>
      </c>
      <c r="J72" s="647"/>
      <c r="K72" s="647"/>
      <c r="L72" s="645"/>
      <c r="M72" s="645"/>
      <c r="N72" s="645"/>
      <c r="O72" s="645"/>
      <c r="P72" s="648">
        <v>0</v>
      </c>
      <c r="Q72" s="649"/>
      <c r="R72" s="650"/>
      <c r="S72" s="650"/>
      <c r="T72" s="650"/>
      <c r="U72" s="650"/>
      <c r="V72" s="650"/>
      <c r="W72" s="650"/>
      <c r="X72" s="650"/>
      <c r="Z72" s="653" t="str">
        <f>IF(AND(OR('[1]Scope of Work'!D95=TRUE,'[1]Scope of Work'!D96=TRUE),'[1]Project Information'!K68=FALSE),"Y","N")</f>
        <v>N</v>
      </c>
      <c r="AA72" s="653" t="str">
        <f t="shared" si="2"/>
        <v>N</v>
      </c>
      <c r="AB72" s="654"/>
      <c r="AC72" s="654"/>
      <c r="AD72" s="654"/>
      <c r="AE72" s="654"/>
      <c r="AF72" s="654"/>
      <c r="AH72" s="654"/>
      <c r="AI72" s="654"/>
      <c r="AJ72" s="654"/>
    </row>
    <row r="73" spans="1:36" s="656" customFormat="1" hidden="1">
      <c r="A73" s="643"/>
      <c r="B73" s="643"/>
      <c r="C73" s="643"/>
      <c r="D73" s="644" t="s">
        <v>205</v>
      </c>
      <c r="E73" s="645"/>
      <c r="F73" s="645"/>
      <c r="G73" s="667" t="s">
        <v>206</v>
      </c>
      <c r="H73" s="646" t="s">
        <v>173</v>
      </c>
      <c r="I73" s="647" t="s">
        <v>174</v>
      </c>
      <c r="J73" s="647"/>
      <c r="K73" s="647"/>
      <c r="L73" s="645"/>
      <c r="M73" s="645"/>
      <c r="N73" s="645"/>
      <c r="O73" s="645"/>
      <c r="P73" s="648">
        <v>0</v>
      </c>
      <c r="Q73" s="649"/>
      <c r="R73" s="650"/>
      <c r="S73" s="650"/>
      <c r="T73" s="650"/>
      <c r="U73" s="650"/>
      <c r="V73" s="650"/>
      <c r="W73" s="650"/>
      <c r="X73" s="650"/>
      <c r="Z73" s="653" t="str">
        <f>IF(AND(OR('[1]Scope of Work'!D95=TRUE,'[1]Scope of Work'!D96=TRUE),'[1]Project Information'!K68=FALSE),"Y","N")</f>
        <v>N</v>
      </c>
      <c r="AA73" s="653" t="str">
        <f t="shared" si="2"/>
        <v>N</v>
      </c>
      <c r="AB73" s="654"/>
      <c r="AC73" s="654"/>
      <c r="AD73" s="654"/>
      <c r="AE73" s="654"/>
      <c r="AF73" s="654"/>
      <c r="AH73" s="654"/>
      <c r="AI73" s="654"/>
      <c r="AJ73" s="654"/>
    </row>
    <row r="74" spans="1:36" s="656" customFormat="1" hidden="1">
      <c r="A74" s="643"/>
      <c r="B74" s="643"/>
      <c r="C74" s="643"/>
      <c r="D74" s="644" t="s">
        <v>207</v>
      </c>
      <c r="E74" s="645"/>
      <c r="F74" s="645"/>
      <c r="G74" s="667" t="s">
        <v>208</v>
      </c>
      <c r="H74" s="646" t="s">
        <v>173</v>
      </c>
      <c r="I74" s="647" t="s">
        <v>174</v>
      </c>
      <c r="J74" s="647"/>
      <c r="K74" s="647"/>
      <c r="L74" s="645"/>
      <c r="M74" s="645"/>
      <c r="N74" s="645"/>
      <c r="O74" s="645"/>
      <c r="P74" s="648">
        <v>0</v>
      </c>
      <c r="Q74" s="649"/>
      <c r="R74" s="650"/>
      <c r="S74" s="650"/>
      <c r="T74" s="650"/>
      <c r="U74" s="650"/>
      <c r="V74" s="650"/>
      <c r="W74" s="650"/>
      <c r="X74" s="650"/>
      <c r="Z74" s="653" t="str">
        <f>IF(AND(OR('[1]Scope of Work'!D95=TRUE,'[1]Scope of Work'!D96=TRUE),'[1]Project Information'!K68=FALSE),"Y","N")</f>
        <v>N</v>
      </c>
      <c r="AA74" s="653" t="str">
        <f t="shared" si="2"/>
        <v>N</v>
      </c>
      <c r="AB74" s="654"/>
      <c r="AC74" s="654"/>
      <c r="AD74" s="654"/>
      <c r="AE74" s="654"/>
      <c r="AF74" s="654"/>
      <c r="AH74" s="654"/>
      <c r="AI74" s="654"/>
      <c r="AJ74" s="654"/>
    </row>
    <row r="75" spans="1:36" s="656" customFormat="1" hidden="1">
      <c r="A75" s="643"/>
      <c r="B75" s="643"/>
      <c r="C75" s="643"/>
      <c r="D75" s="644" t="s">
        <v>209</v>
      </c>
      <c r="E75" s="645"/>
      <c r="F75" s="645"/>
      <c r="G75" s="667" t="s">
        <v>210</v>
      </c>
      <c r="H75" s="646" t="s">
        <v>173</v>
      </c>
      <c r="I75" s="647" t="s">
        <v>174</v>
      </c>
      <c r="J75" s="647"/>
      <c r="K75" s="647"/>
      <c r="L75" s="645"/>
      <c r="M75" s="645"/>
      <c r="N75" s="645"/>
      <c r="O75" s="645"/>
      <c r="P75" s="648">
        <v>0</v>
      </c>
      <c r="Q75" s="649"/>
      <c r="R75" s="650"/>
      <c r="S75" s="650"/>
      <c r="T75" s="650"/>
      <c r="U75" s="650"/>
      <c r="V75" s="650"/>
      <c r="W75" s="650"/>
      <c r="X75" s="650"/>
      <c r="Z75" s="653" t="str">
        <f>IF(AND('[1]Scope of Work'!D96=TRUE,'[1]Project Information'!K68=FALSE),"Y","N")</f>
        <v>N</v>
      </c>
      <c r="AA75" s="653" t="str">
        <f t="shared" si="2"/>
        <v>N</v>
      </c>
      <c r="AB75" s="654"/>
      <c r="AC75" s="654"/>
      <c r="AD75" s="654"/>
      <c r="AE75" s="654"/>
      <c r="AF75" s="654"/>
      <c r="AH75" s="654"/>
      <c r="AI75" s="654"/>
      <c r="AJ75" s="654"/>
    </row>
    <row r="76" spans="1:36" s="656" customFormat="1">
      <c r="A76" s="642">
        <v>44775</v>
      </c>
      <c r="B76" s="666" t="s">
        <v>211</v>
      </c>
      <c r="C76" s="643"/>
      <c r="D76" s="644" t="s">
        <v>212</v>
      </c>
      <c r="E76" s="645"/>
      <c r="F76" s="645"/>
      <c r="G76" s="667" t="s">
        <v>213</v>
      </c>
      <c r="H76" s="646" t="s">
        <v>214</v>
      </c>
      <c r="I76" s="647" t="s">
        <v>174</v>
      </c>
      <c r="J76" s="647"/>
      <c r="K76" s="647"/>
      <c r="L76" s="645"/>
      <c r="M76" s="645"/>
      <c r="N76" s="645"/>
      <c r="O76" s="645"/>
      <c r="P76" s="648">
        <v>0</v>
      </c>
      <c r="Q76" s="649"/>
      <c r="R76" s="650"/>
      <c r="S76" s="650"/>
      <c r="T76" s="650"/>
      <c r="U76" s="650"/>
      <c r="V76" s="650"/>
      <c r="W76" s="650"/>
      <c r="X76" s="650"/>
      <c r="Z76" s="653" t="str">
        <f>IF(AND('[1]Scope of Work'!D96=TRUE,'[1]Project Information'!K68=FALSE),"Y","N")</f>
        <v>N</v>
      </c>
      <c r="AA76" s="653" t="str">
        <f t="shared" si="2"/>
        <v>N</v>
      </c>
      <c r="AB76" s="654"/>
      <c r="AC76" s="654"/>
      <c r="AD76" s="654"/>
      <c r="AE76" s="654"/>
      <c r="AF76" s="654"/>
      <c r="AH76" s="654"/>
      <c r="AI76" s="654"/>
      <c r="AJ76" s="654"/>
    </row>
    <row r="77" spans="1:36" hidden="1">
      <c r="A77" s="239"/>
      <c r="B77" s="239"/>
      <c r="C77" s="239"/>
      <c r="D77" s="166" t="s">
        <v>215</v>
      </c>
      <c r="E77" s="83"/>
      <c r="F77" s="83"/>
      <c r="G77" s="249" t="s">
        <v>216</v>
      </c>
      <c r="H77" s="238" t="s">
        <v>173</v>
      </c>
      <c r="I77" s="167" t="s">
        <v>174</v>
      </c>
      <c r="J77" s="89"/>
      <c r="K77" s="89"/>
      <c r="L77" s="85"/>
      <c r="M77" s="85"/>
      <c r="N77" s="85"/>
      <c r="O77" s="85"/>
      <c r="P77" s="234">
        <v>0</v>
      </c>
      <c r="Q77" s="87"/>
      <c r="Z77" s="265" t="str">
        <f>IF(AND('[1]Scope of Work'!D96=TRUE,'[1]Project Information'!K68=FALSE),"Y","N")</f>
        <v>N</v>
      </c>
      <c r="AA77" s="265" t="str">
        <f t="shared" si="2"/>
        <v>N</v>
      </c>
    </row>
    <row r="78" spans="1:36">
      <c r="A78" s="640"/>
      <c r="B78" s="640"/>
      <c r="C78" s="640"/>
      <c r="D78" s="425"/>
      <c r="E78" s="426"/>
      <c r="F78" s="426"/>
      <c r="G78" s="427" t="s">
        <v>217</v>
      </c>
      <c r="H78" s="428" t="s">
        <v>218</v>
      </c>
      <c r="I78" s="429" t="s">
        <v>23</v>
      </c>
      <c r="J78" s="430" t="s">
        <v>24</v>
      </c>
      <c r="K78" s="429" t="s">
        <v>25</v>
      </c>
      <c r="L78" s="431" t="s">
        <v>26</v>
      </c>
      <c r="M78" s="431" t="s">
        <v>26</v>
      </c>
      <c r="N78" s="428" t="s">
        <v>27</v>
      </c>
      <c r="O78" s="428" t="s">
        <v>28</v>
      </c>
      <c r="P78" s="428" t="s">
        <v>29</v>
      </c>
      <c r="Q78" s="432" t="s">
        <v>30</v>
      </c>
      <c r="R78" s="28"/>
      <c r="S78" s="29"/>
      <c r="T78" s="28"/>
      <c r="U78" s="30"/>
      <c r="V78" s="30"/>
      <c r="W78" s="30"/>
      <c r="X78" s="30"/>
      <c r="Y78" s="25"/>
      <c r="Z78" s="265" t="str">
        <f>IF((AND('Scope of Work'!J20=TRUE,OR('Scope of Work'!J155=TRUE,'Scope of Work'!J156=TRUE,'Scope of Work'!J157=TRUE,H7=FALSE,'Project Information'!K4=FALSE))),IF(COUNTIF(AA333:AA335,"Y"),"Show","Hide"),IF(COUNTIF(Z333:Z335,"Y"),"Show","Hide"))</f>
        <v>Show</v>
      </c>
      <c r="AA78" s="265" t="str">
        <f>IF(Z78="Show","Y","N")</f>
        <v>Y</v>
      </c>
      <c r="AD78" s="62"/>
      <c r="AG78" s="29"/>
    </row>
    <row r="79" spans="1:36" s="656" customFormat="1">
      <c r="A79" s="642"/>
      <c r="B79" s="643">
        <v>165196711</v>
      </c>
      <c r="C79" s="666"/>
      <c r="D79" s="644" t="s">
        <v>219</v>
      </c>
      <c r="E79" s="645" t="s">
        <v>220</v>
      </c>
      <c r="F79" s="645" t="s">
        <v>221</v>
      </c>
      <c r="G79" s="645" t="s">
        <v>222</v>
      </c>
      <c r="H79" s="646" t="s">
        <v>214</v>
      </c>
      <c r="I79" s="647">
        <v>10</v>
      </c>
      <c r="J79" s="647"/>
      <c r="K79" s="647">
        <v>10</v>
      </c>
      <c r="L79" s="645" t="s">
        <v>141</v>
      </c>
      <c r="M79" s="645" t="s">
        <v>38</v>
      </c>
      <c r="N79" s="645" t="s">
        <v>39</v>
      </c>
      <c r="O79" s="645" t="s">
        <v>40</v>
      </c>
      <c r="P79" s="648">
        <v>0</v>
      </c>
      <c r="Q79" s="649" t="s">
        <v>223</v>
      </c>
      <c r="R79" s="650"/>
      <c r="S79" s="650"/>
      <c r="T79" s="650"/>
      <c r="U79" s="650"/>
      <c r="V79" s="650"/>
      <c r="W79" s="650"/>
      <c r="X79" s="650"/>
      <c r="Y79" s="651"/>
      <c r="Z79" s="652" t="str">
        <f>IF((AND('Scope of Work'!J20=TRUE,'Scope of Work'!J62=TRUE,H7=FALSE,'Project Information'!K4=FALSE)),"Y","N")</f>
        <v>Y</v>
      </c>
      <c r="AA79" s="653" t="str">
        <f>IF($Z79="Y","Y","N")</f>
        <v>Y</v>
      </c>
      <c r="AB79" s="654"/>
      <c r="AC79" s="654"/>
      <c r="AD79" s="655" t="s">
        <v>224</v>
      </c>
      <c r="AE79" s="655" t="s">
        <v>225</v>
      </c>
      <c r="AF79" s="655" t="s">
        <v>226</v>
      </c>
      <c r="AH79" s="654"/>
      <c r="AI79" s="654"/>
      <c r="AJ79" s="654"/>
    </row>
    <row r="80" spans="1:36">
      <c r="A80" s="638"/>
      <c r="B80" s="239">
        <v>166174468</v>
      </c>
      <c r="C80" s="240"/>
      <c r="D80" s="166" t="s">
        <v>227</v>
      </c>
      <c r="E80" s="83" t="s">
        <v>228</v>
      </c>
      <c r="F80" s="83" t="s">
        <v>229</v>
      </c>
      <c r="G80" s="83" t="s">
        <v>230</v>
      </c>
      <c r="H80" s="262" t="s">
        <v>214</v>
      </c>
      <c r="I80" s="90">
        <v>11</v>
      </c>
      <c r="J80" s="89"/>
      <c r="K80" s="90">
        <v>11</v>
      </c>
      <c r="L80" s="83" t="s">
        <v>153</v>
      </c>
      <c r="M80" s="83" t="s">
        <v>154</v>
      </c>
      <c r="N80" s="85" t="s">
        <v>231</v>
      </c>
      <c r="O80" s="85" t="s">
        <v>154</v>
      </c>
      <c r="P80" s="168">
        <v>0</v>
      </c>
      <c r="Q80" s="263" t="s">
        <v>223</v>
      </c>
      <c r="Y80" s="25"/>
      <c r="Z80" s="266" t="str">
        <f>IF((AND('Scope of Work'!J20=TRUE,'Scope of Work'!J62=TRUE,H7=FALSE,'Project Information'!K4=FALSE)),"Y","N")</f>
        <v>Y</v>
      </c>
      <c r="AA80" s="265" t="str">
        <f>IF($Z80="Y","Y","N")</f>
        <v>Y</v>
      </c>
      <c r="AD80" s="79" t="s">
        <v>232</v>
      </c>
      <c r="AE80" s="79" t="s">
        <v>233</v>
      </c>
      <c r="AF80" s="79" t="s">
        <v>234</v>
      </c>
    </row>
    <row r="81" spans="1:36">
      <c r="A81" s="638"/>
      <c r="B81" s="239">
        <v>166174562</v>
      </c>
      <c r="C81" s="240"/>
      <c r="D81" s="166" t="s">
        <v>235</v>
      </c>
      <c r="E81" s="83" t="s">
        <v>236</v>
      </c>
      <c r="F81" s="83" t="s">
        <v>237</v>
      </c>
      <c r="G81" s="83" t="s">
        <v>238</v>
      </c>
      <c r="H81" s="262" t="s">
        <v>214</v>
      </c>
      <c r="I81" s="89"/>
      <c r="J81" s="89"/>
      <c r="K81" s="90">
        <v>-11</v>
      </c>
      <c r="L81" s="83"/>
      <c r="M81" s="83"/>
      <c r="N81" s="85"/>
      <c r="O81" s="85"/>
      <c r="P81" s="168"/>
      <c r="Q81" s="263"/>
      <c r="Y81" s="25"/>
      <c r="Z81" s="266" t="str">
        <f>IF((AND(OR('Scope of Work'!J67=TRUE,'Scope of Work'!J68=TRUE),'Scope of Work'!J20=TRUE,'Scope of Work'!J62=TRUE,H7=FALSE,'Project Information'!K4=FALSE)),"Y","N")</f>
        <v>Y</v>
      </c>
      <c r="AD81" s="79"/>
      <c r="AE81" s="79"/>
      <c r="AF81" s="79"/>
    </row>
    <row r="82" spans="1:36" s="656" customFormat="1">
      <c r="A82" s="642">
        <v>44775</v>
      </c>
      <c r="B82" s="643">
        <v>164828775</v>
      </c>
      <c r="C82" s="643"/>
      <c r="D82" s="644" t="s">
        <v>239</v>
      </c>
      <c r="E82" s="645" t="s">
        <v>240</v>
      </c>
      <c r="F82" s="645" t="s">
        <v>241</v>
      </c>
      <c r="G82" s="645" t="s">
        <v>242</v>
      </c>
      <c r="H82" s="646" t="s">
        <v>214</v>
      </c>
      <c r="I82" s="647">
        <v>17</v>
      </c>
      <c r="J82" s="647"/>
      <c r="K82" s="647">
        <v>17</v>
      </c>
      <c r="L82" s="645" t="s">
        <v>141</v>
      </c>
      <c r="M82" s="645" t="s">
        <v>38</v>
      </c>
      <c r="N82" s="645" t="s">
        <v>243</v>
      </c>
      <c r="O82" s="645" t="s">
        <v>244</v>
      </c>
      <c r="P82" s="648">
        <v>0</v>
      </c>
      <c r="Q82" s="649" t="s">
        <v>142</v>
      </c>
      <c r="R82" s="650"/>
      <c r="S82" s="650"/>
      <c r="T82" s="650"/>
      <c r="U82" s="650"/>
      <c r="V82" s="650"/>
      <c r="W82" s="650"/>
      <c r="X82" s="650"/>
      <c r="Y82" s="651"/>
      <c r="Z82" s="652" t="e">
        <f>IF((AND('[1]Scope of Work'!#REF!=TRUE,'[1]Scope of Work'!J20=TRUE,#REF!=FALSE,'[1]Project Information'!#REF!=FALSE)),"Y","N")</f>
        <v>#REF!</v>
      </c>
      <c r="AA82" s="653" t="e">
        <f t="shared" ref="AA82:AA85" si="3">IF($Z82="Y","Y","N")</f>
        <v>#REF!</v>
      </c>
      <c r="AB82" s="654"/>
      <c r="AC82" s="654"/>
      <c r="AD82" s="655" t="s">
        <v>245</v>
      </c>
      <c r="AE82" s="655" t="s">
        <v>246</v>
      </c>
      <c r="AF82" s="655" t="s">
        <v>247</v>
      </c>
      <c r="AH82" s="654"/>
      <c r="AI82" s="654"/>
      <c r="AJ82" s="654"/>
    </row>
    <row r="83" spans="1:36" s="656" customFormat="1">
      <c r="A83" s="642">
        <v>44775</v>
      </c>
      <c r="B83" s="643">
        <v>164829023</v>
      </c>
      <c r="C83" s="643"/>
      <c r="D83" s="644" t="s">
        <v>248</v>
      </c>
      <c r="E83" s="645" t="s">
        <v>249</v>
      </c>
      <c r="F83" s="645" t="s">
        <v>250</v>
      </c>
      <c r="G83" s="645" t="s">
        <v>251</v>
      </c>
      <c r="H83" s="646" t="s">
        <v>214</v>
      </c>
      <c r="I83" s="647">
        <v>18</v>
      </c>
      <c r="J83" s="647"/>
      <c r="K83" s="647">
        <v>18</v>
      </c>
      <c r="L83" s="645" t="s">
        <v>141</v>
      </c>
      <c r="M83" s="645" t="s">
        <v>38</v>
      </c>
      <c r="N83" s="645" t="s">
        <v>252</v>
      </c>
      <c r="O83" s="645" t="s">
        <v>253</v>
      </c>
      <c r="P83" s="648">
        <v>0</v>
      </c>
      <c r="Q83" s="649" t="s">
        <v>142</v>
      </c>
      <c r="R83" s="650"/>
      <c r="S83" s="650"/>
      <c r="T83" s="650"/>
      <c r="U83" s="650"/>
      <c r="V83" s="650"/>
      <c r="W83" s="650"/>
      <c r="X83" s="650"/>
      <c r="Y83" s="651"/>
      <c r="Z83" s="652" t="e">
        <f>IF((AND('[1]Scope of Work'!#REF!=TRUE,'[1]Scope of Work'!J20=TRUE,#REF!=FALSE,'[1]Project Information'!#REF!=FALSE)),"Y","N")</f>
        <v>#REF!</v>
      </c>
      <c r="AA83" s="653" t="e">
        <f t="shared" si="3"/>
        <v>#REF!</v>
      </c>
      <c r="AB83" s="654"/>
      <c r="AC83" s="654"/>
      <c r="AD83" s="655" t="s">
        <v>254</v>
      </c>
      <c r="AE83" s="655" t="s">
        <v>255</v>
      </c>
      <c r="AF83" s="655" t="s">
        <v>256</v>
      </c>
      <c r="AH83" s="654"/>
      <c r="AI83" s="654"/>
      <c r="AJ83" s="654"/>
    </row>
    <row r="84" spans="1:36" s="656" customFormat="1">
      <c r="A84" s="642">
        <v>44775</v>
      </c>
      <c r="B84" s="643">
        <v>164829297</v>
      </c>
      <c r="C84" s="643"/>
      <c r="D84" s="644" t="s">
        <v>257</v>
      </c>
      <c r="E84" s="645" t="s">
        <v>258</v>
      </c>
      <c r="F84" s="645" t="s">
        <v>259</v>
      </c>
      <c r="G84" s="645" t="s">
        <v>260</v>
      </c>
      <c r="H84" s="646" t="s">
        <v>214</v>
      </c>
      <c r="I84" s="647">
        <v>19</v>
      </c>
      <c r="J84" s="647"/>
      <c r="K84" s="647">
        <v>19</v>
      </c>
      <c r="L84" s="645" t="s">
        <v>141</v>
      </c>
      <c r="M84" s="645" t="s">
        <v>38</v>
      </c>
      <c r="N84" s="645" t="s">
        <v>231</v>
      </c>
      <c r="O84" s="645" t="s">
        <v>154</v>
      </c>
      <c r="P84" s="648">
        <v>0</v>
      </c>
      <c r="Q84" s="649" t="s">
        <v>142</v>
      </c>
      <c r="R84" s="650"/>
      <c r="S84" s="650"/>
      <c r="T84" s="650"/>
      <c r="U84" s="650"/>
      <c r="V84" s="650"/>
      <c r="W84" s="650"/>
      <c r="X84" s="650"/>
      <c r="Y84" s="651"/>
      <c r="Z84" s="652" t="e">
        <f>IF((AND('[1]Scope of Work'!#REF!=TRUE,'[1]Scope of Work'!J20=TRUE,#REF!=FALSE,'[1]Project Information'!#REF!=FALSE)),"Y","N")</f>
        <v>#REF!</v>
      </c>
      <c r="AA84" s="653" t="e">
        <f t="shared" si="3"/>
        <v>#REF!</v>
      </c>
      <c r="AB84" s="654"/>
      <c r="AC84" s="654"/>
      <c r="AD84" s="655" t="s">
        <v>261</v>
      </c>
      <c r="AE84" s="655" t="s">
        <v>262</v>
      </c>
      <c r="AF84" s="655" t="s">
        <v>263</v>
      </c>
      <c r="AH84" s="654"/>
      <c r="AI84" s="654"/>
      <c r="AJ84" s="654"/>
    </row>
    <row r="85" spans="1:36" s="656" customFormat="1">
      <c r="A85" s="642">
        <v>44775</v>
      </c>
      <c r="B85" s="643">
        <v>164829873</v>
      </c>
      <c r="C85" s="643"/>
      <c r="D85" s="644" t="s">
        <v>264</v>
      </c>
      <c r="E85" s="645" t="s">
        <v>265</v>
      </c>
      <c r="F85" s="645" t="s">
        <v>266</v>
      </c>
      <c r="G85" s="645" t="s">
        <v>267</v>
      </c>
      <c r="H85" s="646" t="s">
        <v>214</v>
      </c>
      <c r="I85" s="647">
        <v>20</v>
      </c>
      <c r="J85" s="647"/>
      <c r="K85" s="647">
        <v>20</v>
      </c>
      <c r="L85" s="645" t="s">
        <v>153</v>
      </c>
      <c r="M85" s="645" t="s">
        <v>154</v>
      </c>
      <c r="N85" s="645" t="s">
        <v>39</v>
      </c>
      <c r="O85" s="645" t="s">
        <v>40</v>
      </c>
      <c r="P85" s="648">
        <v>0</v>
      </c>
      <c r="Q85" s="649" t="s">
        <v>142</v>
      </c>
      <c r="R85" s="650"/>
      <c r="S85" s="650"/>
      <c r="T85" s="650"/>
      <c r="U85" s="650"/>
      <c r="V85" s="650"/>
      <c r="W85" s="650"/>
      <c r="X85" s="650"/>
      <c r="Y85" s="651"/>
      <c r="Z85" s="652" t="e">
        <f>IF((AND('[1]Scope of Work'!#REF!=TRUE,'[1]Scope of Work'!J20=TRUE,#REF!=FALSE,'[1]Project Information'!#REF!=FALSE)),"Y","N")</f>
        <v>#REF!</v>
      </c>
      <c r="AA85" s="653" t="e">
        <f t="shared" si="3"/>
        <v>#REF!</v>
      </c>
      <c r="AB85" s="654"/>
      <c r="AC85" s="654"/>
      <c r="AD85" s="655" t="s">
        <v>268</v>
      </c>
      <c r="AE85" s="655" t="s">
        <v>269</v>
      </c>
      <c r="AF85" s="655" t="s">
        <v>270</v>
      </c>
      <c r="AH85" s="654"/>
      <c r="AI85" s="654"/>
      <c r="AJ85" s="654"/>
    </row>
    <row r="86" spans="1:36" ht="15" customHeight="1">
      <c r="A86" s="639"/>
      <c r="B86" s="639"/>
      <c r="C86" s="639"/>
      <c r="D86" s="425"/>
      <c r="E86" s="426"/>
      <c r="F86" s="426"/>
      <c r="G86" s="427" t="s">
        <v>271</v>
      </c>
      <c r="H86" s="428" t="s">
        <v>218</v>
      </c>
      <c r="I86" s="429" t="s">
        <v>23</v>
      </c>
      <c r="J86" s="430" t="s">
        <v>24</v>
      </c>
      <c r="K86" s="429" t="s">
        <v>25</v>
      </c>
      <c r="L86" s="431" t="s">
        <v>26</v>
      </c>
      <c r="M86" s="431" t="s">
        <v>26</v>
      </c>
      <c r="N86" s="428" t="s">
        <v>27</v>
      </c>
      <c r="O86" s="428" t="s">
        <v>28</v>
      </c>
      <c r="P86" s="428" t="s">
        <v>29</v>
      </c>
      <c r="Q86" s="432" t="s">
        <v>30</v>
      </c>
      <c r="R86" s="28"/>
      <c r="S86" s="29"/>
      <c r="T86" s="28"/>
      <c r="U86" s="30"/>
      <c r="V86" s="30"/>
      <c r="W86" s="30"/>
      <c r="X86" s="30"/>
      <c r="Y86" s="25"/>
      <c r="Z86" s="265" t="str">
        <f>IF((AND('Scope of Work'!J24=TRUE,OR('Scope of Work'!J159=TRUE,'Scope of Work'!J160=TRUE,'Scope of Work'!J161=TRUE,H11=FALSE,'Project Information'!K8=FALSE))),IF(COUNTIF(AA337:AA339,"Y"),"Show","Hide"),IF(COUNTIF(Z337:Z339,"Y"),"Show","Hide"))</f>
        <v>Hide</v>
      </c>
      <c r="AA86" s="265" t="str">
        <f>IF(Z86="Show","Y","N")</f>
        <v>N</v>
      </c>
      <c r="AD86" s="62"/>
      <c r="AG86" s="29"/>
    </row>
    <row r="87" spans="1:36" s="656" customFormat="1">
      <c r="A87" s="642">
        <v>44775</v>
      </c>
      <c r="B87" s="643">
        <v>164827061</v>
      </c>
      <c r="C87" s="643"/>
      <c r="D87" s="644" t="s">
        <v>219</v>
      </c>
      <c r="E87" s="645" t="s">
        <v>220</v>
      </c>
      <c r="F87" s="645" t="s">
        <v>221</v>
      </c>
      <c r="G87" s="645" t="s">
        <v>272</v>
      </c>
      <c r="H87" s="646" t="s">
        <v>214</v>
      </c>
      <c r="I87" s="647">
        <v>39</v>
      </c>
      <c r="J87" s="647"/>
      <c r="K87" s="647">
        <v>39</v>
      </c>
      <c r="L87" s="645" t="s">
        <v>141</v>
      </c>
      <c r="M87" s="645" t="s">
        <v>38</v>
      </c>
      <c r="N87" s="645"/>
      <c r="O87" s="645"/>
      <c r="P87" s="648">
        <v>0</v>
      </c>
      <c r="Q87" s="649" t="s">
        <v>223</v>
      </c>
      <c r="R87" s="650"/>
      <c r="S87" s="650"/>
      <c r="T87" s="650"/>
      <c r="U87" s="650"/>
      <c r="V87" s="650"/>
      <c r="W87" s="650"/>
      <c r="X87" s="650"/>
      <c r="Y87" s="651"/>
      <c r="Z87" s="652" t="str">
        <f>IF((AND('Scope of Work'!J24=TRUE,'Scope of Work'!J66=TRUE,H11=FALSE,'Project Information'!K8=FALSE)),"Y","N")</f>
        <v>N</v>
      </c>
      <c r="AA87" s="653" t="str">
        <f>IF($Z87="Y","Y","N")</f>
        <v>N</v>
      </c>
      <c r="AB87" s="654"/>
      <c r="AC87" s="654"/>
      <c r="AD87" s="655" t="s">
        <v>224</v>
      </c>
      <c r="AE87" s="655" t="s">
        <v>225</v>
      </c>
      <c r="AF87" s="655" t="s">
        <v>226</v>
      </c>
      <c r="AH87" s="654"/>
      <c r="AI87" s="654"/>
      <c r="AJ87" s="654"/>
    </row>
    <row r="88" spans="1:36">
      <c r="A88" s="639"/>
      <c r="B88" s="639"/>
      <c r="C88" s="639"/>
      <c r="D88" s="397"/>
      <c r="E88" s="398"/>
      <c r="F88" s="398"/>
      <c r="G88" s="399" t="s">
        <v>273</v>
      </c>
      <c r="H88" s="400" t="s">
        <v>22</v>
      </c>
      <c r="I88" s="401" t="s">
        <v>23</v>
      </c>
      <c r="J88" s="402" t="s">
        <v>274</v>
      </c>
      <c r="K88" s="401" t="s">
        <v>25</v>
      </c>
      <c r="L88" s="403" t="s">
        <v>26</v>
      </c>
      <c r="M88" s="403" t="s">
        <v>26</v>
      </c>
      <c r="N88" s="400" t="s">
        <v>27</v>
      </c>
      <c r="O88" s="400" t="s">
        <v>28</v>
      </c>
      <c r="P88" s="400" t="s">
        <v>29</v>
      </c>
      <c r="Q88" s="404" t="s">
        <v>30</v>
      </c>
      <c r="Y88" s="25"/>
      <c r="Z88" s="265" t="str">
        <f>IF(OR('[1]Scope of Work'!J1170=TRUE,'[1]Scope of Work'!O1211=TRUE),IF(COUNTIF($AA$300,"Y"),"Show","Hide"),IF(COUNTIF($Z$300,"Y"),"Show","Hide"))</f>
        <v>Hide</v>
      </c>
      <c r="AA88" s="265" t="str">
        <f>IF(Z88="Show","Y","N")</f>
        <v>N</v>
      </c>
    </row>
    <row r="89" spans="1:36" ht="12" hidden="1" customHeight="1">
      <c r="A89" s="73"/>
      <c r="B89" s="73"/>
      <c r="C89" s="73"/>
      <c r="D89" s="397"/>
      <c r="E89" s="398"/>
      <c r="F89" s="398"/>
      <c r="G89" s="400"/>
      <c r="H89" s="403" t="s">
        <v>32</v>
      </c>
      <c r="I89" s="401" t="s">
        <v>33</v>
      </c>
      <c r="J89" s="401" t="s">
        <v>33</v>
      </c>
      <c r="K89" s="401" t="s">
        <v>33</v>
      </c>
      <c r="L89" s="403" t="s">
        <v>33</v>
      </c>
      <c r="M89" s="403" t="s">
        <v>29</v>
      </c>
      <c r="N89" s="400" t="s">
        <v>34</v>
      </c>
      <c r="O89" s="400" t="s">
        <v>29</v>
      </c>
      <c r="P89" s="400"/>
      <c r="Q89" s="404"/>
      <c r="Y89" s="25"/>
      <c r="Z89" s="265" t="str">
        <f>IF(OR('[1]Scope of Work'!J1170=TRUE,'[1]Scope of Work'!O1211=TRUE),IF(COUNTIF($AA$300,"Y"),"Show","Hide"),IF(COUNTIF($Z$300,"Y"),"Show","Hide"))</f>
        <v>Hide</v>
      </c>
      <c r="AA89" s="265" t="str">
        <f>IF(Z89="Show","Y","N")</f>
        <v>N</v>
      </c>
    </row>
    <row r="90" spans="1:36" s="656" customFormat="1" ht="12" customHeight="1">
      <c r="A90" s="643"/>
      <c r="B90" s="643">
        <v>164874577</v>
      </c>
      <c r="C90" s="643"/>
      <c r="D90" s="644" t="s">
        <v>161</v>
      </c>
      <c r="E90" s="645" t="s">
        <v>162</v>
      </c>
      <c r="F90" s="645" t="s">
        <v>163</v>
      </c>
      <c r="G90" s="645" t="s">
        <v>275</v>
      </c>
      <c r="H90" s="646" t="s">
        <v>214</v>
      </c>
      <c r="I90" s="647">
        <v>139</v>
      </c>
      <c r="J90" s="657">
        <v>1</v>
      </c>
      <c r="K90" s="647">
        <v>139</v>
      </c>
      <c r="L90" s="645"/>
      <c r="M90" s="645"/>
      <c r="N90" s="645"/>
      <c r="O90" s="645"/>
      <c r="P90" s="648">
        <v>0</v>
      </c>
      <c r="Q90" s="658"/>
      <c r="R90" s="650"/>
      <c r="S90" s="650"/>
      <c r="T90" s="650"/>
      <c r="U90" s="650"/>
      <c r="V90" s="650"/>
      <c r="W90" s="650"/>
      <c r="X90" s="650"/>
      <c r="Y90" s="651"/>
      <c r="Z90" s="653" t="str">
        <f>IF(AND('[1]Scope of Work'!J1170=TRUE,'[1]Scope of Work'!N1224=TRUE),"Y","N")</f>
        <v>N</v>
      </c>
      <c r="AA90" s="653" t="str">
        <f>IF($Z90="Y","Y","N")</f>
        <v>N</v>
      </c>
      <c r="AB90" s="654"/>
      <c r="AC90" s="654"/>
      <c r="AD90" s="655" t="s">
        <v>276</v>
      </c>
      <c r="AE90" s="655" t="s">
        <v>277</v>
      </c>
      <c r="AF90" s="655" t="s">
        <v>278</v>
      </c>
      <c r="AH90" s="654"/>
      <c r="AI90" s="654"/>
      <c r="AJ90" s="654"/>
    </row>
    <row r="91" spans="1:36" hidden="1">
      <c r="A91" s="239"/>
      <c r="B91" s="239"/>
      <c r="C91" s="239"/>
      <c r="D91" s="166" t="s">
        <v>279</v>
      </c>
      <c r="E91" s="83"/>
      <c r="F91" s="83"/>
      <c r="G91" s="249" t="s">
        <v>280</v>
      </c>
      <c r="H91" s="238" t="s">
        <v>173</v>
      </c>
      <c r="I91" s="167" t="s">
        <v>174</v>
      </c>
      <c r="J91" s="89"/>
      <c r="K91" s="89"/>
      <c r="L91" s="85"/>
      <c r="M91" s="85"/>
      <c r="N91" s="85"/>
      <c r="O91" s="85"/>
      <c r="P91" s="234">
        <v>0</v>
      </c>
      <c r="Q91" s="87"/>
      <c r="Z91" s="265" t="str">
        <f>IF(AND('[1]Scope of Work'!D96=TRUE,'[1]Project Information'!K68=FALSE),"Y","N")</f>
        <v>N</v>
      </c>
      <c r="AA91" s="265" t="str">
        <f>IF($Z91="Y","Y","N")</f>
        <v>N</v>
      </c>
    </row>
    <row r="92" spans="1:36" hidden="1">
      <c r="A92" s="73"/>
      <c r="B92" s="73"/>
      <c r="C92" s="73"/>
      <c r="D92" s="166" t="s">
        <v>281</v>
      </c>
      <c r="E92" s="83" t="s">
        <v>282</v>
      </c>
      <c r="F92" s="83" t="s">
        <v>283</v>
      </c>
      <c r="G92" s="83" t="s">
        <v>92</v>
      </c>
      <c r="H92" s="262" t="s">
        <v>64</v>
      </c>
      <c r="I92" s="89"/>
      <c r="J92" s="89"/>
      <c r="K92" s="129">
        <v>-57</v>
      </c>
      <c r="L92" s="85"/>
      <c r="M92" s="85"/>
      <c r="N92" s="85"/>
      <c r="O92" s="85"/>
      <c r="P92" s="168">
        <v>0</v>
      </c>
      <c r="Q92" s="87"/>
      <c r="Y92" s="25"/>
      <c r="Z92" s="265" t="str">
        <f>IF((AND(OR('Scope of Work'!J67=TRUE,'Scope of Work'!J68=TRUE),'Scope of Work'!J11=TRUE,'Scope of Work'!J62=TRUE,H7=FALSE,'Project Information'!K4=FALSE)),"Y","N")</f>
        <v>N</v>
      </c>
      <c r="AD92" s="79"/>
      <c r="AE92" s="79"/>
      <c r="AF92" s="79"/>
    </row>
    <row r="93" spans="1:36" hidden="1">
      <c r="A93" s="73"/>
      <c r="B93" s="73"/>
      <c r="C93" s="73"/>
      <c r="D93" s="166" t="s">
        <v>284</v>
      </c>
      <c r="E93" s="83" t="s">
        <v>285</v>
      </c>
      <c r="F93" s="83" t="s">
        <v>286</v>
      </c>
      <c r="G93" s="83" t="s">
        <v>140</v>
      </c>
      <c r="H93" s="262" t="s">
        <v>64</v>
      </c>
      <c r="I93" s="90">
        <v>58</v>
      </c>
      <c r="J93" s="89"/>
      <c r="K93" s="89"/>
      <c r="L93" s="83" t="s">
        <v>141</v>
      </c>
      <c r="M93" s="83" t="s">
        <v>38</v>
      </c>
      <c r="N93" s="85"/>
      <c r="O93" s="85"/>
      <c r="P93" s="168">
        <v>0</v>
      </c>
      <c r="Q93" s="263" t="s">
        <v>142</v>
      </c>
      <c r="Y93" s="25"/>
      <c r="Z93" s="265" t="str">
        <f>IF((AND('Scope of Work'!J11=TRUE,'Scope of Work'!J62=TRUE,H7=FALSE,'Project Information'!K4=FALSE)),"Y","N")</f>
        <v>N</v>
      </c>
      <c r="AA93" s="265" t="str">
        <f t="shared" si="1"/>
        <v>N</v>
      </c>
      <c r="AD93" s="79" t="s">
        <v>287</v>
      </c>
      <c r="AE93" s="79" t="s">
        <v>288</v>
      </c>
      <c r="AF93" s="79" t="s">
        <v>289</v>
      </c>
    </row>
    <row r="94" spans="1:36" hidden="1">
      <c r="A94" s="73"/>
      <c r="B94" s="73"/>
      <c r="C94" s="73"/>
      <c r="D94" s="166" t="s">
        <v>290</v>
      </c>
      <c r="E94" s="83" t="s">
        <v>291</v>
      </c>
      <c r="F94" s="83" t="s">
        <v>292</v>
      </c>
      <c r="G94" s="83" t="s">
        <v>88</v>
      </c>
      <c r="H94" s="262" t="s">
        <v>64</v>
      </c>
      <c r="I94" s="85"/>
      <c r="J94" s="85"/>
      <c r="K94" s="90">
        <v>58</v>
      </c>
      <c r="L94" s="85"/>
      <c r="M94" s="85"/>
      <c r="N94" s="85"/>
      <c r="O94" s="85"/>
      <c r="P94" s="168">
        <v>0</v>
      </c>
      <c r="Q94" s="87"/>
      <c r="Y94" s="25"/>
      <c r="Z94" s="265" t="str">
        <f>IF((AND('Scope of Work'!J11=TRUE,'Scope of Work'!J62=TRUE,H7=FALSE,'Project Information'!K4=FALSE)),"Y","N")</f>
        <v>N</v>
      </c>
      <c r="AA94" s="265" t="str">
        <f t="shared" si="1"/>
        <v>N</v>
      </c>
      <c r="AD94" s="79" t="s">
        <v>287</v>
      </c>
      <c r="AE94" s="79" t="s">
        <v>288</v>
      </c>
      <c r="AF94" s="79" t="s">
        <v>289</v>
      </c>
    </row>
    <row r="95" spans="1:36" hidden="1">
      <c r="A95" s="73"/>
      <c r="B95" s="73"/>
      <c r="C95" s="73"/>
      <c r="D95" s="166" t="s">
        <v>293</v>
      </c>
      <c r="E95" s="83" t="s">
        <v>294</v>
      </c>
      <c r="F95" s="83" t="s">
        <v>295</v>
      </c>
      <c r="G95" s="83" t="s">
        <v>97</v>
      </c>
      <c r="H95" s="262" t="s">
        <v>64</v>
      </c>
      <c r="I95" s="89"/>
      <c r="J95" s="89"/>
      <c r="K95" s="129">
        <v>58</v>
      </c>
      <c r="L95" s="85"/>
      <c r="M95" s="85"/>
      <c r="N95" s="85"/>
      <c r="O95" s="85"/>
      <c r="P95" s="168">
        <v>0</v>
      </c>
      <c r="Q95" s="87"/>
      <c r="Y95" s="25"/>
      <c r="Z95" s="265" t="str">
        <f>IF((AND('Scope of Work'!J11=TRUE,'Scope of Work'!J62=TRUE,H7=FALSE,'Project Information'!K4=FALSE)),"Y","N")</f>
        <v>N</v>
      </c>
      <c r="AA95" s="265" t="str">
        <f t="shared" si="1"/>
        <v>N</v>
      </c>
      <c r="AD95" s="79" t="s">
        <v>287</v>
      </c>
      <c r="AE95" s="79" t="s">
        <v>288</v>
      </c>
      <c r="AF95" s="79" t="s">
        <v>289</v>
      </c>
    </row>
    <row r="96" spans="1:36" hidden="1">
      <c r="A96" s="73"/>
      <c r="B96" s="73"/>
      <c r="C96" s="73"/>
      <c r="D96" s="166" t="s">
        <v>296</v>
      </c>
      <c r="E96" s="83" t="s">
        <v>297</v>
      </c>
      <c r="F96" s="83" t="s">
        <v>298</v>
      </c>
      <c r="G96" s="83" t="s">
        <v>140</v>
      </c>
      <c r="H96" s="262" t="s">
        <v>64</v>
      </c>
      <c r="I96" s="90">
        <v>59</v>
      </c>
      <c r="J96" s="89"/>
      <c r="K96" s="89"/>
      <c r="L96" s="83" t="s">
        <v>141</v>
      </c>
      <c r="M96" s="83" t="s">
        <v>38</v>
      </c>
      <c r="N96" s="85"/>
      <c r="O96" s="85"/>
      <c r="P96" s="168">
        <v>0</v>
      </c>
      <c r="Q96" s="263" t="s">
        <v>142</v>
      </c>
      <c r="Y96" s="25"/>
      <c r="Z96" s="265" t="str">
        <f>IF((AND('Scope of Work'!J11=TRUE,'Scope of Work'!J62=TRUE,H7=FALSE,'Project Information'!K4=FALSE)),"Y","N")</f>
        <v>N</v>
      </c>
      <c r="AA96" s="265" t="str">
        <f t="shared" si="1"/>
        <v>N</v>
      </c>
      <c r="AD96" s="79" t="s">
        <v>299</v>
      </c>
      <c r="AE96" s="79" t="s">
        <v>300</v>
      </c>
      <c r="AF96" s="79" t="s">
        <v>301</v>
      </c>
    </row>
    <row r="97" spans="1:32" hidden="1">
      <c r="A97" s="73"/>
      <c r="B97" s="73"/>
      <c r="C97" s="73"/>
      <c r="D97" s="166" t="s">
        <v>302</v>
      </c>
      <c r="E97" s="83" t="s">
        <v>303</v>
      </c>
      <c r="F97" s="83" t="s">
        <v>304</v>
      </c>
      <c r="G97" s="83" t="s">
        <v>92</v>
      </c>
      <c r="H97" s="262" t="s">
        <v>64</v>
      </c>
      <c r="I97" s="89"/>
      <c r="J97" s="89"/>
      <c r="K97" s="129">
        <v>59</v>
      </c>
      <c r="L97" s="85"/>
      <c r="M97" s="85"/>
      <c r="N97" s="85"/>
      <c r="O97" s="85"/>
      <c r="P97" s="168">
        <v>0</v>
      </c>
      <c r="Q97" s="87"/>
      <c r="Y97" s="25"/>
      <c r="Z97" s="265" t="str">
        <f>IF((AND('Scope of Work'!J11=TRUE,'Scope of Work'!J62=TRUE,H7=FALSE,'Project Information'!K4=FALSE)),"Y","N")</f>
        <v>N</v>
      </c>
      <c r="AA97" s="265" t="str">
        <f t="shared" si="1"/>
        <v>N</v>
      </c>
      <c r="AD97" s="79" t="s">
        <v>299</v>
      </c>
      <c r="AE97" s="79" t="s">
        <v>300</v>
      </c>
      <c r="AF97" s="79" t="s">
        <v>301</v>
      </c>
    </row>
    <row r="98" spans="1:32" hidden="1">
      <c r="A98" s="239"/>
      <c r="B98" s="239"/>
      <c r="C98" s="239"/>
      <c r="D98" s="166" t="s">
        <v>305</v>
      </c>
      <c r="E98" s="83" t="s">
        <v>306</v>
      </c>
      <c r="F98" s="83" t="s">
        <v>307</v>
      </c>
      <c r="G98" s="83" t="s">
        <v>308</v>
      </c>
      <c r="H98" s="262" t="s">
        <v>64</v>
      </c>
      <c r="I98" s="90">
        <v>60</v>
      </c>
      <c r="J98" s="89"/>
      <c r="K98" s="89"/>
      <c r="L98" s="85"/>
      <c r="M98" s="85"/>
      <c r="N98" s="83" t="s">
        <v>39</v>
      </c>
      <c r="O98" s="83" t="s">
        <v>40</v>
      </c>
      <c r="P98" s="168">
        <v>0</v>
      </c>
      <c r="Q98" s="263" t="s">
        <v>142</v>
      </c>
      <c r="Y98" s="25"/>
      <c r="Z98" s="265" t="str">
        <f>IF((AND('Scope of Work'!J11=TRUE,'Scope of Work'!J61=TRUE,H7=FALSE,'Project Information'!K4=FALSE)),"Y","N")</f>
        <v>N</v>
      </c>
      <c r="AA98" s="265" t="str">
        <f t="shared" si="1"/>
        <v>N</v>
      </c>
      <c r="AD98" s="79" t="s">
        <v>309</v>
      </c>
      <c r="AE98" s="79" t="s">
        <v>310</v>
      </c>
      <c r="AF98" s="79" t="s">
        <v>311</v>
      </c>
    </row>
    <row r="99" spans="1:32" hidden="1">
      <c r="A99" s="239"/>
      <c r="B99" s="239"/>
      <c r="C99" s="239"/>
      <c r="D99" s="166" t="s">
        <v>312</v>
      </c>
      <c r="E99" s="83" t="s">
        <v>313</v>
      </c>
      <c r="F99" s="83" t="s">
        <v>314</v>
      </c>
      <c r="G99" s="83" t="s">
        <v>88</v>
      </c>
      <c r="H99" s="262" t="s">
        <v>64</v>
      </c>
      <c r="I99" s="85"/>
      <c r="J99" s="85"/>
      <c r="K99" s="90">
        <v>60</v>
      </c>
      <c r="L99" s="85"/>
      <c r="M99" s="85"/>
      <c r="N99" s="85"/>
      <c r="O99" s="85"/>
      <c r="P99" s="168">
        <v>0</v>
      </c>
      <c r="Q99" s="87"/>
      <c r="Y99" s="25"/>
      <c r="Z99" s="265" t="str">
        <f>IF((AND('Scope of Work'!J11=TRUE,'Scope of Work'!J61=TRUE,H7=FALSE,'Project Information'!K4=FALSE)),"Y","N")</f>
        <v>N</v>
      </c>
      <c r="AA99" s="265" t="str">
        <f t="shared" si="1"/>
        <v>N</v>
      </c>
      <c r="AD99" s="79" t="s">
        <v>309</v>
      </c>
      <c r="AE99" s="79" t="s">
        <v>310</v>
      </c>
      <c r="AF99" s="79" t="s">
        <v>311</v>
      </c>
    </row>
    <row r="100" spans="1:32" hidden="1">
      <c r="A100" s="73"/>
      <c r="B100" s="73"/>
      <c r="C100" s="73"/>
      <c r="D100" s="166" t="s">
        <v>315</v>
      </c>
      <c r="E100" s="83" t="s">
        <v>316</v>
      </c>
      <c r="F100" s="83" t="s">
        <v>317</v>
      </c>
      <c r="G100" s="83" t="s">
        <v>318</v>
      </c>
      <c r="H100" s="262" t="s">
        <v>64</v>
      </c>
      <c r="I100" s="90">
        <v>61</v>
      </c>
      <c r="J100" s="89"/>
      <c r="K100" s="89"/>
      <c r="L100" s="85"/>
      <c r="M100" s="85"/>
      <c r="N100" s="83" t="s">
        <v>231</v>
      </c>
      <c r="O100" s="83" t="s">
        <v>154</v>
      </c>
      <c r="P100" s="168">
        <v>0</v>
      </c>
      <c r="Q100" s="263" t="s">
        <v>142</v>
      </c>
      <c r="Y100" s="25"/>
      <c r="Z100" s="265" t="str">
        <f>IF((AND('Scope of Work'!J11=TRUE,'Scope of Work'!J61=TRUE,H7=FALSE,'Project Information'!K4=FALSE)),"Y","N")</f>
        <v>N</v>
      </c>
      <c r="AA100" s="265" t="str">
        <f t="shared" si="1"/>
        <v>N</v>
      </c>
      <c r="AD100" s="79" t="s">
        <v>319</v>
      </c>
      <c r="AE100" s="79" t="s">
        <v>320</v>
      </c>
      <c r="AF100" s="79" t="s">
        <v>321</v>
      </c>
    </row>
    <row r="101" spans="1:32" hidden="1">
      <c r="A101" s="73"/>
      <c r="B101" s="73"/>
      <c r="C101" s="73"/>
      <c r="D101" s="166" t="s">
        <v>322</v>
      </c>
      <c r="E101" s="83" t="s">
        <v>323</v>
      </c>
      <c r="F101" s="83" t="s">
        <v>324</v>
      </c>
      <c r="G101" s="83" t="s">
        <v>88</v>
      </c>
      <c r="H101" s="262" t="s">
        <v>64</v>
      </c>
      <c r="I101" s="85"/>
      <c r="J101" s="85"/>
      <c r="K101" s="90">
        <v>61</v>
      </c>
      <c r="L101" s="85"/>
      <c r="M101" s="85"/>
      <c r="N101" s="85"/>
      <c r="O101" s="85"/>
      <c r="P101" s="168">
        <v>0</v>
      </c>
      <c r="Q101" s="87"/>
      <c r="Y101" s="25"/>
      <c r="Z101" s="265" t="str">
        <f>IF((AND(AND('Scope of Work'!J67=FALSE,'Scope of Work'!J68=FALSE),'Scope of Work'!J11=TRUE,'Scope of Work'!J61=TRUE,H7=FALSE,'Project Information'!K4=FALSE)),"Y","N")</f>
        <v>N</v>
      </c>
      <c r="AA101" s="265" t="str">
        <f t="shared" si="1"/>
        <v>N</v>
      </c>
      <c r="AD101" s="79" t="s">
        <v>319</v>
      </c>
      <c r="AE101" s="79" t="s">
        <v>320</v>
      </c>
      <c r="AF101" s="79" t="s">
        <v>321</v>
      </c>
    </row>
    <row r="102" spans="1:32" hidden="1">
      <c r="A102" s="73"/>
      <c r="B102" s="73"/>
      <c r="C102" s="73"/>
      <c r="D102" s="166" t="s">
        <v>325</v>
      </c>
      <c r="E102" s="83" t="s">
        <v>326</v>
      </c>
      <c r="F102" s="83" t="s">
        <v>327</v>
      </c>
      <c r="G102" s="83" t="s">
        <v>92</v>
      </c>
      <c r="H102" s="262" t="s">
        <v>64</v>
      </c>
      <c r="I102" s="89"/>
      <c r="J102" s="89"/>
      <c r="K102" s="129">
        <v>-61</v>
      </c>
      <c r="L102" s="85"/>
      <c r="M102" s="85"/>
      <c r="N102" s="85"/>
      <c r="O102" s="85"/>
      <c r="P102" s="168">
        <v>0</v>
      </c>
      <c r="Q102" s="87"/>
      <c r="Y102" s="25"/>
      <c r="Z102" s="265" t="str">
        <f>IF((AND(OR('Scope of Work'!J67=TRUE,'Scope of Work'!J68=TRUE),'Scope of Work'!J11=TRUE,'Scope of Work'!J61=TRUE,H7=FALSE,'Project Information'!K4=FALSE)),"Y","N")</f>
        <v>N</v>
      </c>
      <c r="AD102" s="79"/>
      <c r="AE102" s="79"/>
      <c r="AF102" s="79"/>
    </row>
    <row r="103" spans="1:32" ht="14.25" hidden="1" customHeight="1">
      <c r="A103" s="73"/>
      <c r="B103" s="73"/>
      <c r="C103" s="73"/>
      <c r="D103" s="166" t="s">
        <v>328</v>
      </c>
      <c r="E103" s="83" t="s">
        <v>329</v>
      </c>
      <c r="F103" s="83" t="s">
        <v>330</v>
      </c>
      <c r="G103" s="83" t="s">
        <v>308</v>
      </c>
      <c r="H103" s="262" t="s">
        <v>64</v>
      </c>
      <c r="I103" s="90">
        <v>62</v>
      </c>
      <c r="J103" s="89"/>
      <c r="K103" s="89"/>
      <c r="L103" s="85"/>
      <c r="M103" s="85"/>
      <c r="N103" s="83" t="s">
        <v>39</v>
      </c>
      <c r="O103" s="83" t="s">
        <v>40</v>
      </c>
      <c r="P103" s="168">
        <v>0</v>
      </c>
      <c r="Q103" s="263" t="s">
        <v>142</v>
      </c>
      <c r="Y103" s="25"/>
      <c r="Z103" s="265" t="str">
        <f>IF((AND('Scope of Work'!J11=TRUE,'Scope of Work'!J61=TRUE,H7=FALSE,'Project Information'!K4=FALSE)),"Y","N")</f>
        <v>N</v>
      </c>
      <c r="AA103" s="265" t="str">
        <f t="shared" si="1"/>
        <v>N</v>
      </c>
      <c r="AD103" s="79" t="s">
        <v>331</v>
      </c>
      <c r="AE103" s="79" t="s">
        <v>332</v>
      </c>
      <c r="AF103" s="79" t="s">
        <v>333</v>
      </c>
    </row>
    <row r="104" spans="1:32" hidden="1">
      <c r="A104" s="73"/>
      <c r="B104" s="73"/>
      <c r="C104" s="73"/>
      <c r="D104" s="166" t="s">
        <v>334</v>
      </c>
      <c r="E104" s="83" t="s">
        <v>335</v>
      </c>
      <c r="F104" s="83" t="s">
        <v>336</v>
      </c>
      <c r="G104" s="83" t="s">
        <v>88</v>
      </c>
      <c r="H104" s="262" t="s">
        <v>64</v>
      </c>
      <c r="I104" s="85"/>
      <c r="J104" s="85"/>
      <c r="K104" s="90">
        <v>62</v>
      </c>
      <c r="L104" s="85"/>
      <c r="M104" s="85"/>
      <c r="N104" s="85"/>
      <c r="O104" s="85"/>
      <c r="P104" s="168">
        <v>0</v>
      </c>
      <c r="Q104" s="87"/>
      <c r="Y104" s="25"/>
      <c r="Z104" s="265" t="str">
        <f>IF((AND('Scope of Work'!J11=TRUE,'Scope of Work'!J61=TRUE,H7=FALSE,'Project Information'!K4=FALSE)),"Y","N")</f>
        <v>N</v>
      </c>
      <c r="AA104" s="265" t="str">
        <f t="shared" si="1"/>
        <v>N</v>
      </c>
      <c r="AD104" s="79" t="s">
        <v>331</v>
      </c>
      <c r="AE104" s="79" t="s">
        <v>332</v>
      </c>
      <c r="AF104" s="79" t="s">
        <v>333</v>
      </c>
    </row>
    <row r="105" spans="1:32" hidden="1">
      <c r="A105" s="73"/>
      <c r="B105" s="73"/>
      <c r="C105" s="73"/>
      <c r="D105" s="166" t="s">
        <v>337</v>
      </c>
      <c r="E105" s="83" t="s">
        <v>338</v>
      </c>
      <c r="F105" s="83" t="s">
        <v>339</v>
      </c>
      <c r="G105" s="83" t="s">
        <v>97</v>
      </c>
      <c r="H105" s="262" t="s">
        <v>64</v>
      </c>
      <c r="I105" s="89"/>
      <c r="J105" s="89"/>
      <c r="K105" s="129">
        <v>62</v>
      </c>
      <c r="L105" s="85"/>
      <c r="M105" s="85"/>
      <c r="N105" s="85"/>
      <c r="O105" s="85"/>
      <c r="P105" s="168">
        <v>0</v>
      </c>
      <c r="Q105" s="87"/>
      <c r="Y105" s="25"/>
      <c r="Z105" s="265" t="str">
        <f>IF((AND('Scope of Work'!J11=TRUE,'Scope of Work'!J61=TRUE,H7=FALSE,'Project Information'!K4=FALSE)),"Y","N")</f>
        <v>N</v>
      </c>
      <c r="AA105" s="265" t="str">
        <f t="shared" si="1"/>
        <v>N</v>
      </c>
      <c r="AD105" s="79" t="s">
        <v>331</v>
      </c>
      <c r="AE105" s="79" t="s">
        <v>332</v>
      </c>
      <c r="AF105" s="79" t="s">
        <v>333</v>
      </c>
    </row>
    <row r="106" spans="1:32" hidden="1">
      <c r="A106" s="73"/>
      <c r="B106" s="73"/>
      <c r="C106" s="73"/>
      <c r="D106" s="166" t="s">
        <v>340</v>
      </c>
      <c r="E106" s="83" t="s">
        <v>341</v>
      </c>
      <c r="F106" s="83" t="s">
        <v>342</v>
      </c>
      <c r="G106" s="83" t="s">
        <v>308</v>
      </c>
      <c r="H106" s="262" t="s">
        <v>64</v>
      </c>
      <c r="I106" s="90">
        <v>63</v>
      </c>
      <c r="J106" s="89"/>
      <c r="K106" s="89"/>
      <c r="L106" s="85"/>
      <c r="M106" s="85"/>
      <c r="N106" s="83" t="s">
        <v>39</v>
      </c>
      <c r="O106" s="83" t="s">
        <v>40</v>
      </c>
      <c r="P106" s="168">
        <v>0</v>
      </c>
      <c r="Q106" s="263" t="s">
        <v>142</v>
      </c>
      <c r="Y106" s="25"/>
      <c r="Z106" s="265" t="str">
        <f>IF((AND('Scope of Work'!J11=TRUE,'Scope of Work'!J61=TRUE,H7=FALSE,'Project Information'!K4=FALSE)),"Y","N")</f>
        <v>N</v>
      </c>
      <c r="AA106" s="265" t="str">
        <f t="shared" si="1"/>
        <v>N</v>
      </c>
      <c r="AD106" s="79" t="s">
        <v>343</v>
      </c>
      <c r="AE106" s="79" t="s">
        <v>344</v>
      </c>
      <c r="AF106" s="79" t="s">
        <v>345</v>
      </c>
    </row>
    <row r="107" spans="1:32" hidden="1">
      <c r="A107" s="73"/>
      <c r="B107" s="73"/>
      <c r="C107" s="73"/>
      <c r="D107" s="166" t="s">
        <v>346</v>
      </c>
      <c r="E107" s="83" t="s">
        <v>347</v>
      </c>
      <c r="F107" s="83" t="s">
        <v>348</v>
      </c>
      <c r="G107" s="83" t="s">
        <v>92</v>
      </c>
      <c r="H107" s="262" t="s">
        <v>64</v>
      </c>
      <c r="I107" s="89"/>
      <c r="J107" s="89"/>
      <c r="K107" s="129">
        <v>63</v>
      </c>
      <c r="L107" s="85"/>
      <c r="M107" s="85"/>
      <c r="N107" s="85"/>
      <c r="O107" s="85"/>
      <c r="P107" s="168">
        <v>0</v>
      </c>
      <c r="Q107" s="87"/>
      <c r="Y107" s="25"/>
      <c r="Z107" s="265" t="str">
        <f>IF((AND('Scope of Work'!J11=TRUE,'Scope of Work'!J61=TRUE,H7=FALSE,'Project Information'!K4=FALSE)),"Y","N")</f>
        <v>N</v>
      </c>
      <c r="AA107" s="265" t="str">
        <f t="shared" si="1"/>
        <v>N</v>
      </c>
      <c r="AD107" s="79" t="s">
        <v>343</v>
      </c>
      <c r="AE107" s="79" t="s">
        <v>344</v>
      </c>
      <c r="AF107" s="79" t="s">
        <v>345</v>
      </c>
    </row>
    <row r="108" spans="1:32" hidden="1">
      <c r="A108" s="239"/>
      <c r="B108" s="239"/>
      <c r="C108" s="239"/>
      <c r="D108" s="166" t="s">
        <v>349</v>
      </c>
      <c r="E108" s="83" t="s">
        <v>350</v>
      </c>
      <c r="F108" s="83" t="s">
        <v>351</v>
      </c>
      <c r="G108" s="83" t="s">
        <v>352</v>
      </c>
      <c r="H108" s="262" t="s">
        <v>64</v>
      </c>
      <c r="I108" s="90">
        <v>64</v>
      </c>
      <c r="J108" s="89"/>
      <c r="K108" s="89"/>
      <c r="L108" s="83" t="s">
        <v>141</v>
      </c>
      <c r="M108" s="83" t="s">
        <v>38</v>
      </c>
      <c r="N108" s="83" t="s">
        <v>39</v>
      </c>
      <c r="O108" s="83" t="s">
        <v>40</v>
      </c>
      <c r="P108" s="168">
        <v>0</v>
      </c>
      <c r="Q108" s="263" t="s">
        <v>142</v>
      </c>
      <c r="Y108" s="25"/>
      <c r="Z108" s="265" t="str">
        <f>IF((AND('Scope of Work'!J11=TRUE,'Scope of Work'!J63=TRUE,H7=FALSE,'Project Information'!K4=FALSE)),"Y","N")</f>
        <v>N</v>
      </c>
      <c r="AA108" s="265" t="str">
        <f t="shared" si="1"/>
        <v>N</v>
      </c>
      <c r="AD108" s="79" t="s">
        <v>353</v>
      </c>
      <c r="AE108" s="79" t="s">
        <v>354</v>
      </c>
      <c r="AF108" s="79" t="s">
        <v>355</v>
      </c>
    </row>
    <row r="109" spans="1:32" hidden="1">
      <c r="A109" s="239"/>
      <c r="B109" s="239"/>
      <c r="C109" s="239"/>
      <c r="D109" s="166" t="s">
        <v>356</v>
      </c>
      <c r="E109" s="83" t="s">
        <v>357</v>
      </c>
      <c r="F109" s="83" t="s">
        <v>358</v>
      </c>
      <c r="G109" s="83" t="s">
        <v>88</v>
      </c>
      <c r="H109" s="262" t="s">
        <v>64</v>
      </c>
      <c r="I109" s="85"/>
      <c r="J109" s="85"/>
      <c r="K109" s="90">
        <v>64</v>
      </c>
      <c r="L109" s="85"/>
      <c r="M109" s="85"/>
      <c r="N109" s="85"/>
      <c r="O109" s="85"/>
      <c r="P109" s="168">
        <v>0</v>
      </c>
      <c r="Q109" s="87"/>
      <c r="Y109" s="25"/>
      <c r="Z109" s="265" t="str">
        <f>IF((AND(AND('Scope of Work'!J67=FALSE,'Scope of Work'!J68=FALSE),'Scope of Work'!J11=TRUE,'Scope of Work'!J63=TRUE,H7=FALSE,'Project Information'!K4=FALSE)),"Y","N")</f>
        <v>N</v>
      </c>
      <c r="AA109" s="265" t="str">
        <f t="shared" si="1"/>
        <v>N</v>
      </c>
      <c r="AD109" s="79" t="s">
        <v>353</v>
      </c>
      <c r="AE109" s="79" t="s">
        <v>354</v>
      </c>
      <c r="AF109" s="79" t="s">
        <v>355</v>
      </c>
    </row>
    <row r="110" spans="1:32" hidden="1">
      <c r="A110" s="239"/>
      <c r="B110" s="239"/>
      <c r="C110" s="239"/>
      <c r="D110" s="166" t="s">
        <v>359</v>
      </c>
      <c r="E110" s="83" t="s">
        <v>360</v>
      </c>
      <c r="F110" s="83" t="s">
        <v>361</v>
      </c>
      <c r="G110" s="83" t="s">
        <v>362</v>
      </c>
      <c r="H110" s="262" t="s">
        <v>64</v>
      </c>
      <c r="I110" s="90">
        <v>34</v>
      </c>
      <c r="J110" s="85"/>
      <c r="K110" s="89"/>
      <c r="L110" s="83" t="s">
        <v>153</v>
      </c>
      <c r="M110" s="85"/>
      <c r="N110" s="83" t="s">
        <v>231</v>
      </c>
      <c r="O110" s="85"/>
      <c r="P110" s="168">
        <v>0</v>
      </c>
      <c r="Q110" s="87"/>
      <c r="Y110" s="25"/>
      <c r="Z110" s="265" t="str">
        <f>IF((AND(OR('Scope of Work'!J67=TRUE,'Scope of Work'!J68=TRUE),'Scope of Work'!J11=TRUE,'Scope of Work'!J63=TRUE,H7=FALSE,'Project Information'!K4=FALSE)),"Y","N")</f>
        <v>N</v>
      </c>
      <c r="AD110" s="79"/>
      <c r="AE110" s="79"/>
      <c r="AF110" s="79"/>
    </row>
    <row r="111" spans="1:32" hidden="1">
      <c r="A111" s="239"/>
      <c r="B111" s="239"/>
      <c r="C111" s="239"/>
      <c r="D111" s="166" t="s">
        <v>363</v>
      </c>
      <c r="E111" s="83" t="s">
        <v>364</v>
      </c>
      <c r="F111" s="83" t="s">
        <v>365</v>
      </c>
      <c r="G111" s="83" t="s">
        <v>92</v>
      </c>
      <c r="H111" s="262" t="s">
        <v>64</v>
      </c>
      <c r="I111" s="89"/>
      <c r="J111" s="89"/>
      <c r="K111" s="129">
        <v>-34</v>
      </c>
      <c r="L111" s="85"/>
      <c r="M111" s="85"/>
      <c r="N111" s="85"/>
      <c r="O111" s="85"/>
      <c r="P111" s="168">
        <v>0</v>
      </c>
      <c r="Q111" s="87"/>
      <c r="Y111" s="25"/>
      <c r="Z111" s="265" t="str">
        <f>IF((AND(OR('Scope of Work'!J67=TRUE,'Scope of Work'!J68=TRUE),'Scope of Work'!J11=TRUE,'Scope of Work'!J63=TRUE,H7=FALSE,'Project Information'!K4=FALSE)),"Y","N")</f>
        <v>N</v>
      </c>
      <c r="AD111" s="79"/>
      <c r="AE111" s="79"/>
      <c r="AF111" s="79"/>
    </row>
    <row r="112" spans="1:32" hidden="1">
      <c r="A112" s="73"/>
      <c r="B112" s="73"/>
      <c r="C112" s="73"/>
      <c r="D112" s="166" t="s">
        <v>366</v>
      </c>
      <c r="E112" s="83" t="s">
        <v>367</v>
      </c>
      <c r="F112" s="83" t="s">
        <v>368</v>
      </c>
      <c r="G112" s="83" t="s">
        <v>369</v>
      </c>
      <c r="H112" s="262" t="s">
        <v>64</v>
      </c>
      <c r="I112" s="90">
        <v>65</v>
      </c>
      <c r="J112" s="89"/>
      <c r="K112" s="89"/>
      <c r="L112" s="83" t="s">
        <v>141</v>
      </c>
      <c r="M112" s="83" t="s">
        <v>38</v>
      </c>
      <c r="N112" s="83" t="s">
        <v>243</v>
      </c>
      <c r="O112" s="83" t="s">
        <v>244</v>
      </c>
      <c r="P112" s="168">
        <v>0</v>
      </c>
      <c r="Q112" s="263" t="s">
        <v>142</v>
      </c>
      <c r="Y112" s="25"/>
      <c r="Z112" s="265" t="str">
        <f>IF((AND('Scope of Work'!J11=TRUE,'Scope of Work'!J63=TRUE,H7=FALSE,'Project Information'!K4=FALSE)),"Y","N")</f>
        <v>N</v>
      </c>
      <c r="AA112" s="265" t="str">
        <f t="shared" si="1"/>
        <v>N</v>
      </c>
      <c r="AD112" s="79" t="s">
        <v>370</v>
      </c>
      <c r="AE112" s="79" t="s">
        <v>371</v>
      </c>
      <c r="AF112" s="79" t="s">
        <v>372</v>
      </c>
    </row>
    <row r="113" spans="1:32" hidden="1">
      <c r="A113" s="73"/>
      <c r="B113" s="73"/>
      <c r="C113" s="73"/>
      <c r="D113" s="166" t="s">
        <v>373</v>
      </c>
      <c r="E113" s="83" t="s">
        <v>374</v>
      </c>
      <c r="F113" s="83" t="s">
        <v>375</v>
      </c>
      <c r="G113" s="83" t="s">
        <v>88</v>
      </c>
      <c r="H113" s="262" t="s">
        <v>64</v>
      </c>
      <c r="I113" s="85"/>
      <c r="J113" s="85"/>
      <c r="K113" s="90">
        <v>65</v>
      </c>
      <c r="L113" s="85"/>
      <c r="M113" s="85"/>
      <c r="N113" s="85"/>
      <c r="O113" s="85"/>
      <c r="P113" s="168">
        <v>0</v>
      </c>
      <c r="Q113" s="87"/>
      <c r="Y113" s="25"/>
      <c r="Z113" s="265" t="str">
        <f>IF((AND('Scope of Work'!J11=TRUE,'Scope of Work'!J63=TRUE,H7=FALSE,'Project Information'!K4=FALSE)),"Y","N")</f>
        <v>N</v>
      </c>
      <c r="AA113" s="265" t="str">
        <f t="shared" si="1"/>
        <v>N</v>
      </c>
      <c r="AD113" s="79" t="s">
        <v>370</v>
      </c>
      <c r="AE113" s="79" t="s">
        <v>371</v>
      </c>
      <c r="AF113" s="79" t="s">
        <v>372</v>
      </c>
    </row>
    <row r="114" spans="1:32" hidden="1">
      <c r="A114" s="73"/>
      <c r="B114" s="73"/>
      <c r="C114" s="73"/>
      <c r="D114" s="166" t="s">
        <v>376</v>
      </c>
      <c r="E114" s="83" t="s">
        <v>377</v>
      </c>
      <c r="F114" s="83" t="s">
        <v>378</v>
      </c>
      <c r="G114" s="83" t="s">
        <v>379</v>
      </c>
      <c r="H114" s="262" t="s">
        <v>64</v>
      </c>
      <c r="I114" s="90">
        <v>66</v>
      </c>
      <c r="J114" s="89"/>
      <c r="K114" s="89"/>
      <c r="L114" s="83" t="s">
        <v>141</v>
      </c>
      <c r="M114" s="83" t="s">
        <v>38</v>
      </c>
      <c r="N114" s="83" t="s">
        <v>252</v>
      </c>
      <c r="O114" s="83" t="s">
        <v>253</v>
      </c>
      <c r="P114" s="168">
        <v>0</v>
      </c>
      <c r="Q114" s="263" t="s">
        <v>142</v>
      </c>
      <c r="Y114" s="25"/>
      <c r="Z114" s="265" t="str">
        <f>IF((AND('Scope of Work'!J11=TRUE,'Scope of Work'!J63=TRUE,H7=FALSE,'Project Information'!K4=FALSE)),"Y","N")</f>
        <v>N</v>
      </c>
      <c r="AA114" s="265" t="str">
        <f t="shared" si="1"/>
        <v>N</v>
      </c>
      <c r="AD114" s="79" t="s">
        <v>380</v>
      </c>
      <c r="AE114" s="79" t="s">
        <v>381</v>
      </c>
      <c r="AF114" s="79" t="s">
        <v>382</v>
      </c>
    </row>
    <row r="115" spans="1:32" hidden="1">
      <c r="A115" s="73"/>
      <c r="B115" s="73"/>
      <c r="C115" s="73"/>
      <c r="D115" s="166" t="s">
        <v>383</v>
      </c>
      <c r="E115" s="83" t="s">
        <v>384</v>
      </c>
      <c r="F115" s="83" t="s">
        <v>385</v>
      </c>
      <c r="G115" s="83" t="s">
        <v>88</v>
      </c>
      <c r="H115" s="262" t="s">
        <v>64</v>
      </c>
      <c r="I115" s="85"/>
      <c r="J115" s="85"/>
      <c r="K115" s="90">
        <v>66</v>
      </c>
      <c r="L115" s="85"/>
      <c r="M115" s="85"/>
      <c r="N115" s="85"/>
      <c r="O115" s="85"/>
      <c r="P115" s="168">
        <v>0</v>
      </c>
      <c r="Q115" s="87"/>
      <c r="Y115" s="25"/>
      <c r="Z115" s="265" t="str">
        <f>IF((AND('Scope of Work'!J11=TRUE,'Scope of Work'!J63=TRUE,H7=FALSE,'Project Information'!K4=FALSE)),"Y","N")</f>
        <v>N</v>
      </c>
      <c r="AA115" s="265" t="str">
        <f t="shared" si="1"/>
        <v>N</v>
      </c>
      <c r="AD115" s="79" t="s">
        <v>380</v>
      </c>
      <c r="AE115" s="79" t="s">
        <v>381</v>
      </c>
      <c r="AF115" s="79" t="s">
        <v>382</v>
      </c>
    </row>
    <row r="116" spans="1:32" hidden="1">
      <c r="A116" s="73"/>
      <c r="B116" s="73"/>
      <c r="C116" s="73"/>
      <c r="D116" s="166" t="s">
        <v>386</v>
      </c>
      <c r="E116" s="83" t="s">
        <v>387</v>
      </c>
      <c r="F116" s="83" t="s">
        <v>388</v>
      </c>
      <c r="G116" s="83" t="s">
        <v>389</v>
      </c>
      <c r="H116" s="262" t="s">
        <v>64</v>
      </c>
      <c r="I116" s="90">
        <v>67</v>
      </c>
      <c r="J116" s="89"/>
      <c r="K116" s="89"/>
      <c r="L116" s="83" t="s">
        <v>141</v>
      </c>
      <c r="M116" s="83" t="s">
        <v>38</v>
      </c>
      <c r="N116" s="83" t="s">
        <v>231</v>
      </c>
      <c r="O116" s="83" t="s">
        <v>154</v>
      </c>
      <c r="P116" s="168">
        <v>0</v>
      </c>
      <c r="Q116" s="263" t="s">
        <v>142</v>
      </c>
      <c r="Y116" s="25"/>
      <c r="Z116" s="265" t="str">
        <f>IF((AND('Scope of Work'!J11=TRUE,'Scope of Work'!J63=TRUE,H7=FALSE,'Project Information'!K4=FALSE)),"Y","N")</f>
        <v>N</v>
      </c>
      <c r="AA116" s="265" t="str">
        <f t="shared" si="1"/>
        <v>N</v>
      </c>
      <c r="AD116" s="79" t="s">
        <v>390</v>
      </c>
      <c r="AE116" s="79" t="s">
        <v>391</v>
      </c>
      <c r="AF116" s="79" t="s">
        <v>392</v>
      </c>
    </row>
    <row r="117" spans="1:32" hidden="1">
      <c r="A117" s="73"/>
      <c r="B117" s="73"/>
      <c r="C117" s="73"/>
      <c r="D117" s="166" t="s">
        <v>393</v>
      </c>
      <c r="E117" s="83" t="s">
        <v>394</v>
      </c>
      <c r="F117" s="83" t="s">
        <v>395</v>
      </c>
      <c r="G117" s="83" t="s">
        <v>88</v>
      </c>
      <c r="H117" s="262" t="s">
        <v>64</v>
      </c>
      <c r="I117" s="85"/>
      <c r="J117" s="85"/>
      <c r="K117" s="90">
        <v>67</v>
      </c>
      <c r="L117" s="85"/>
      <c r="M117" s="85"/>
      <c r="N117" s="85"/>
      <c r="O117" s="85"/>
      <c r="P117" s="168">
        <v>0</v>
      </c>
      <c r="Q117" s="87"/>
      <c r="Y117" s="25"/>
      <c r="Z117" s="265" t="str">
        <f>IF((AND('Scope of Work'!J11=TRUE,'Scope of Work'!J63=TRUE,H7=FALSE,'Project Information'!K4=FALSE)),"Y","N")</f>
        <v>N</v>
      </c>
      <c r="AA117" s="265" t="str">
        <f t="shared" si="1"/>
        <v>N</v>
      </c>
      <c r="AD117" s="79" t="s">
        <v>390</v>
      </c>
      <c r="AE117" s="79" t="s">
        <v>391</v>
      </c>
      <c r="AF117" s="79" t="s">
        <v>392</v>
      </c>
    </row>
    <row r="118" spans="1:32" hidden="1">
      <c r="A118" s="73"/>
      <c r="B118" s="73"/>
      <c r="C118" s="73"/>
      <c r="D118" s="166" t="s">
        <v>396</v>
      </c>
      <c r="E118" s="83" t="s">
        <v>397</v>
      </c>
      <c r="F118" s="83" t="s">
        <v>398</v>
      </c>
      <c r="G118" s="83" t="s">
        <v>352</v>
      </c>
      <c r="H118" s="262" t="s">
        <v>64</v>
      </c>
      <c r="I118" s="90">
        <v>68</v>
      </c>
      <c r="J118" s="89"/>
      <c r="K118" s="89"/>
      <c r="L118" s="83" t="s">
        <v>141</v>
      </c>
      <c r="M118" s="83" t="s">
        <v>38</v>
      </c>
      <c r="N118" s="83" t="s">
        <v>39</v>
      </c>
      <c r="O118" s="83" t="s">
        <v>40</v>
      </c>
      <c r="P118" s="168">
        <v>0</v>
      </c>
      <c r="Q118" s="263" t="s">
        <v>142</v>
      </c>
      <c r="Y118" s="25"/>
      <c r="Z118" s="265" t="str">
        <f>IF((AND('Scope of Work'!J11=TRUE,'Scope of Work'!J63=TRUE,H7=FALSE,'Project Information'!K4=FALSE)),"Y","N")</f>
        <v>N</v>
      </c>
      <c r="AA118" s="265" t="str">
        <f t="shared" si="1"/>
        <v>N</v>
      </c>
      <c r="AD118" s="79" t="s">
        <v>399</v>
      </c>
      <c r="AE118" s="79" t="s">
        <v>400</v>
      </c>
      <c r="AF118" s="79" t="s">
        <v>401</v>
      </c>
    </row>
    <row r="119" spans="1:32" hidden="1">
      <c r="A119" s="73"/>
      <c r="B119" s="73"/>
      <c r="C119" s="73"/>
      <c r="D119" s="166" t="s">
        <v>402</v>
      </c>
      <c r="E119" s="83" t="s">
        <v>403</v>
      </c>
      <c r="F119" s="83" t="s">
        <v>404</v>
      </c>
      <c r="G119" s="83" t="s">
        <v>88</v>
      </c>
      <c r="H119" s="262" t="s">
        <v>64</v>
      </c>
      <c r="I119" s="85"/>
      <c r="J119" s="85"/>
      <c r="K119" s="90">
        <v>68</v>
      </c>
      <c r="L119" s="85"/>
      <c r="M119" s="85"/>
      <c r="N119" s="85"/>
      <c r="O119" s="85"/>
      <c r="P119" s="168">
        <v>0</v>
      </c>
      <c r="Q119" s="87"/>
      <c r="Y119" s="25"/>
      <c r="Z119" s="265" t="str">
        <f>IF((AND('Scope of Work'!J11=TRUE,'Scope of Work'!J63=TRUE,H7=FALSE,'Project Information'!K4=FALSE)),"Y","N")</f>
        <v>N</v>
      </c>
      <c r="AA119" s="265" t="str">
        <f t="shared" si="1"/>
        <v>N</v>
      </c>
      <c r="AD119" s="79" t="s">
        <v>399</v>
      </c>
      <c r="AE119" s="79" t="s">
        <v>400</v>
      </c>
      <c r="AF119" s="79" t="s">
        <v>401</v>
      </c>
    </row>
    <row r="120" spans="1:32" hidden="1">
      <c r="A120" s="73"/>
      <c r="B120" s="73"/>
      <c r="C120" s="73"/>
      <c r="D120" s="166" t="s">
        <v>405</v>
      </c>
      <c r="E120" s="83" t="s">
        <v>406</v>
      </c>
      <c r="F120" s="83" t="s">
        <v>407</v>
      </c>
      <c r="G120" s="83" t="s">
        <v>408</v>
      </c>
      <c r="H120" s="262" t="s">
        <v>64</v>
      </c>
      <c r="I120" s="90">
        <v>69</v>
      </c>
      <c r="J120" s="89"/>
      <c r="K120" s="89"/>
      <c r="L120" s="83" t="s">
        <v>153</v>
      </c>
      <c r="M120" s="83" t="s">
        <v>154</v>
      </c>
      <c r="N120" s="83" t="s">
        <v>39</v>
      </c>
      <c r="O120" s="83" t="s">
        <v>40</v>
      </c>
      <c r="P120" s="168">
        <v>0</v>
      </c>
      <c r="Q120" s="263" t="s">
        <v>142</v>
      </c>
      <c r="Y120" s="25"/>
      <c r="Z120" s="265" t="str">
        <f>IF((AND('Scope of Work'!J11=TRUE,'Scope of Work'!J63=TRUE,H7=FALSE,'Project Information'!K4=FALSE)),"Y","N")</f>
        <v>N</v>
      </c>
      <c r="AA120" s="265" t="str">
        <f t="shared" si="1"/>
        <v>N</v>
      </c>
      <c r="AD120" s="79" t="s">
        <v>409</v>
      </c>
      <c r="AE120" s="79" t="s">
        <v>410</v>
      </c>
      <c r="AF120" s="79" t="s">
        <v>411</v>
      </c>
    </row>
    <row r="121" spans="1:32" hidden="1">
      <c r="A121" s="73"/>
      <c r="B121" s="73"/>
      <c r="C121" s="73"/>
      <c r="D121" s="166" t="s">
        <v>412</v>
      </c>
      <c r="E121" s="83" t="s">
        <v>413</v>
      </c>
      <c r="F121" s="83" t="s">
        <v>414</v>
      </c>
      <c r="G121" s="83" t="s">
        <v>88</v>
      </c>
      <c r="H121" s="262" t="s">
        <v>64</v>
      </c>
      <c r="I121" s="85"/>
      <c r="J121" s="85"/>
      <c r="K121" s="90">
        <v>69</v>
      </c>
      <c r="L121" s="85"/>
      <c r="M121" s="85"/>
      <c r="N121" s="85"/>
      <c r="O121" s="85"/>
      <c r="P121" s="168">
        <v>0</v>
      </c>
      <c r="Q121" s="87"/>
      <c r="Y121" s="25"/>
      <c r="Z121" s="265" t="str">
        <f>IF((AND('Scope of Work'!J11=TRUE,'Scope of Work'!J63=TRUE,H7=FALSE,'Project Information'!K4=FALSE)),"Y","N")</f>
        <v>N</v>
      </c>
      <c r="AA121" s="265" t="str">
        <f t="shared" si="1"/>
        <v>N</v>
      </c>
      <c r="AD121" s="79" t="s">
        <v>409</v>
      </c>
      <c r="AE121" s="79" t="s">
        <v>410</v>
      </c>
      <c r="AF121" s="79" t="s">
        <v>411</v>
      </c>
    </row>
    <row r="122" spans="1:32" hidden="1">
      <c r="A122" s="73"/>
      <c r="B122" s="73"/>
      <c r="C122" s="73"/>
      <c r="D122" s="166" t="s">
        <v>415</v>
      </c>
      <c r="E122" s="83" t="s">
        <v>416</v>
      </c>
      <c r="F122" s="83" t="s">
        <v>417</v>
      </c>
      <c r="G122" s="83" t="s">
        <v>418</v>
      </c>
      <c r="H122" s="262" t="s">
        <v>64</v>
      </c>
      <c r="I122" s="90">
        <v>70</v>
      </c>
      <c r="J122" s="89"/>
      <c r="K122" s="89"/>
      <c r="L122" s="83" t="s">
        <v>419</v>
      </c>
      <c r="M122" s="83" t="s">
        <v>154</v>
      </c>
      <c r="N122" s="83" t="s">
        <v>39</v>
      </c>
      <c r="O122" s="83" t="s">
        <v>40</v>
      </c>
      <c r="P122" s="168">
        <v>0</v>
      </c>
      <c r="Q122" s="263" t="s">
        <v>142</v>
      </c>
      <c r="Y122" s="25"/>
      <c r="Z122" s="265" t="str">
        <f>IF((AND('Scope of Work'!J11=TRUE,'Scope of Work'!J63=TRUE,'Scope of Work'!J69=TRUE,H7=FALSE,'Project Information'!K4=FALSE)),"Y","N")</f>
        <v>N</v>
      </c>
      <c r="AA122" s="265" t="str">
        <f t="shared" si="1"/>
        <v>N</v>
      </c>
      <c r="AD122" s="79" t="s">
        <v>420</v>
      </c>
      <c r="AE122" s="79" t="s">
        <v>421</v>
      </c>
      <c r="AF122" s="79" t="s">
        <v>422</v>
      </c>
    </row>
    <row r="123" spans="1:32" hidden="1">
      <c r="A123" s="73"/>
      <c r="B123" s="73"/>
      <c r="C123" s="73"/>
      <c r="D123" s="166" t="s">
        <v>423</v>
      </c>
      <c r="E123" s="83" t="s">
        <v>424</v>
      </c>
      <c r="F123" s="83" t="s">
        <v>425</v>
      </c>
      <c r="G123" s="83" t="s">
        <v>88</v>
      </c>
      <c r="H123" s="262" t="s">
        <v>64</v>
      </c>
      <c r="I123" s="85"/>
      <c r="J123" s="85"/>
      <c r="K123" s="90">
        <v>70</v>
      </c>
      <c r="L123" s="85"/>
      <c r="M123" s="85"/>
      <c r="N123" s="85"/>
      <c r="O123" s="85"/>
      <c r="P123" s="168">
        <v>0</v>
      </c>
      <c r="Q123" s="87"/>
      <c r="Y123" s="25"/>
      <c r="Z123" s="265" t="str">
        <f>IF((AND('Scope of Work'!J11=TRUE,'Scope of Work'!J63=TRUE,'Scope of Work'!J69=TRUE,H7=FALSE,'Project Information'!K4=FALSE)),"Y","N")</f>
        <v>N</v>
      </c>
      <c r="AA123" s="265" t="str">
        <f t="shared" si="1"/>
        <v>N</v>
      </c>
      <c r="AD123" s="79" t="s">
        <v>420</v>
      </c>
      <c r="AE123" s="79" t="s">
        <v>421</v>
      </c>
      <c r="AF123" s="79" t="s">
        <v>422</v>
      </c>
    </row>
    <row r="124" spans="1:32" hidden="1">
      <c r="A124" s="73"/>
      <c r="B124" s="73"/>
      <c r="C124" s="73"/>
      <c r="D124" s="166" t="s">
        <v>426</v>
      </c>
      <c r="E124" s="83" t="s">
        <v>427</v>
      </c>
      <c r="F124" s="83" t="s">
        <v>428</v>
      </c>
      <c r="G124" s="83" t="s">
        <v>429</v>
      </c>
      <c r="H124" s="262" t="s">
        <v>64</v>
      </c>
      <c r="I124" s="90">
        <v>71</v>
      </c>
      <c r="J124" s="89"/>
      <c r="K124" s="89"/>
      <c r="L124" s="83" t="s">
        <v>430</v>
      </c>
      <c r="M124" s="83" t="s">
        <v>154</v>
      </c>
      <c r="N124" s="83" t="s">
        <v>39</v>
      </c>
      <c r="O124" s="83" t="s">
        <v>40</v>
      </c>
      <c r="P124" s="168">
        <v>0</v>
      </c>
      <c r="Q124" s="263" t="s">
        <v>142</v>
      </c>
      <c r="Y124" s="25"/>
      <c r="Z124" s="265" t="str">
        <f>IF((AND('Scope of Work'!J11=TRUE,'Scope of Work'!J63=TRUE,'Scope of Work'!J69=TRUE,H7=FALSE,'Project Information'!K4=FALSE)),"Y","N")</f>
        <v>N</v>
      </c>
      <c r="AA124" s="265" t="str">
        <f t="shared" si="1"/>
        <v>N</v>
      </c>
      <c r="AD124" s="79" t="s">
        <v>431</v>
      </c>
      <c r="AE124" s="79" t="s">
        <v>432</v>
      </c>
      <c r="AF124" s="79" t="s">
        <v>433</v>
      </c>
    </row>
    <row r="125" spans="1:32" hidden="1">
      <c r="A125" s="73"/>
      <c r="B125" s="73"/>
      <c r="C125" s="73"/>
      <c r="D125" s="166" t="s">
        <v>434</v>
      </c>
      <c r="E125" s="83" t="s">
        <v>435</v>
      </c>
      <c r="F125" s="83" t="s">
        <v>436</v>
      </c>
      <c r="G125" s="83" t="s">
        <v>88</v>
      </c>
      <c r="H125" s="262" t="s">
        <v>64</v>
      </c>
      <c r="I125" s="85"/>
      <c r="J125" s="85"/>
      <c r="K125" s="90">
        <v>71</v>
      </c>
      <c r="L125" s="85"/>
      <c r="M125" s="85"/>
      <c r="N125" s="85"/>
      <c r="O125" s="85"/>
      <c r="P125" s="168">
        <v>0</v>
      </c>
      <c r="Q125" s="87"/>
      <c r="Y125" s="25"/>
      <c r="Z125" s="265" t="str">
        <f>IF((AND('Scope of Work'!J11=TRUE,'Scope of Work'!J63=TRUE,'Scope of Work'!J69=TRUE,H7=FALSE,'Project Information'!K4=FALSE)),"Y","N")</f>
        <v>N</v>
      </c>
      <c r="AA125" s="265" t="str">
        <f t="shared" si="1"/>
        <v>N</v>
      </c>
      <c r="AD125" s="79" t="s">
        <v>431</v>
      </c>
      <c r="AE125" s="79" t="s">
        <v>432</v>
      </c>
      <c r="AF125" s="79" t="s">
        <v>433</v>
      </c>
    </row>
    <row r="126" spans="1:32" hidden="1">
      <c r="A126" s="73"/>
      <c r="B126" s="73"/>
      <c r="C126" s="73"/>
      <c r="D126" s="166" t="s">
        <v>437</v>
      </c>
      <c r="E126" s="83" t="s">
        <v>438</v>
      </c>
      <c r="F126" s="83" t="s">
        <v>439</v>
      </c>
      <c r="G126" s="83" t="s">
        <v>352</v>
      </c>
      <c r="H126" s="262" t="s">
        <v>64</v>
      </c>
      <c r="I126" s="90">
        <v>72</v>
      </c>
      <c r="J126" s="89"/>
      <c r="K126" s="89"/>
      <c r="L126" s="83" t="s">
        <v>141</v>
      </c>
      <c r="M126" s="83" t="s">
        <v>38</v>
      </c>
      <c r="N126" s="83" t="s">
        <v>39</v>
      </c>
      <c r="O126" s="83" t="s">
        <v>40</v>
      </c>
      <c r="P126" s="168">
        <v>0</v>
      </c>
      <c r="Q126" s="263" t="s">
        <v>142</v>
      </c>
      <c r="Y126" s="25"/>
      <c r="Z126" s="265" t="str">
        <f>IF((AND('Scope of Work'!J11=TRUE,'Scope of Work'!J63=TRUE,H7=FALSE,'Project Information'!K4=FALSE)),"Y","N")</f>
        <v>N</v>
      </c>
      <c r="AA126" s="265" t="str">
        <f t="shared" si="1"/>
        <v>N</v>
      </c>
      <c r="AD126" s="79" t="s">
        <v>440</v>
      </c>
      <c r="AE126" s="79" t="s">
        <v>441</v>
      </c>
      <c r="AF126" s="79" t="s">
        <v>442</v>
      </c>
    </row>
    <row r="127" spans="1:32" hidden="1">
      <c r="A127" s="73"/>
      <c r="B127" s="73"/>
      <c r="C127" s="73"/>
      <c r="D127" s="166" t="s">
        <v>443</v>
      </c>
      <c r="E127" s="83" t="s">
        <v>444</v>
      </c>
      <c r="F127" s="83" t="s">
        <v>445</v>
      </c>
      <c r="G127" s="83" t="s">
        <v>446</v>
      </c>
      <c r="H127" s="262" t="s">
        <v>64</v>
      </c>
      <c r="I127" s="90">
        <v>72</v>
      </c>
      <c r="J127" s="89"/>
      <c r="K127" s="89"/>
      <c r="L127" s="85"/>
      <c r="M127" s="85"/>
      <c r="N127" s="85"/>
      <c r="O127" s="85"/>
      <c r="P127" s="168">
        <v>0</v>
      </c>
      <c r="Q127" s="87"/>
      <c r="Y127" s="25"/>
      <c r="Z127" s="265" t="str">
        <f>IF((AND('Scope of Work'!J11=TRUE,'Scope of Work'!J63=TRUE,H7=FALSE,'Project Information'!K4=FALSE)),"Y","N")</f>
        <v>N</v>
      </c>
      <c r="AA127" s="265" t="str">
        <f t="shared" si="1"/>
        <v>N</v>
      </c>
      <c r="AD127" s="79" t="s">
        <v>440</v>
      </c>
      <c r="AE127" s="79" t="s">
        <v>441</v>
      </c>
      <c r="AF127" s="79" t="s">
        <v>442</v>
      </c>
    </row>
    <row r="128" spans="1:32" hidden="1">
      <c r="A128" s="73"/>
      <c r="B128" s="73"/>
      <c r="C128" s="73"/>
      <c r="D128" s="166" t="s">
        <v>447</v>
      </c>
      <c r="E128" s="83" t="s">
        <v>448</v>
      </c>
      <c r="F128" s="83" t="s">
        <v>449</v>
      </c>
      <c r="G128" s="83" t="s">
        <v>352</v>
      </c>
      <c r="H128" s="262" t="s">
        <v>64</v>
      </c>
      <c r="I128" s="90">
        <v>73</v>
      </c>
      <c r="J128" s="89"/>
      <c r="K128" s="89"/>
      <c r="L128" s="83" t="s">
        <v>141</v>
      </c>
      <c r="M128" s="83" t="s">
        <v>38</v>
      </c>
      <c r="N128" s="83" t="s">
        <v>39</v>
      </c>
      <c r="O128" s="83" t="s">
        <v>40</v>
      </c>
      <c r="P128" s="168">
        <v>0</v>
      </c>
      <c r="Q128" s="263" t="s">
        <v>142</v>
      </c>
      <c r="Y128" s="25"/>
      <c r="Z128" s="265" t="str">
        <f>IF((AND('Scope of Work'!J11=TRUE,'Scope of Work'!J63=TRUE,H7=FALSE,'Project Information'!K4=FALSE)),"Y","N")</f>
        <v>N</v>
      </c>
      <c r="AA128" s="265" t="str">
        <f t="shared" si="1"/>
        <v>N</v>
      </c>
      <c r="AD128" s="79" t="s">
        <v>450</v>
      </c>
      <c r="AE128" s="79" t="s">
        <v>451</v>
      </c>
      <c r="AF128" s="79" t="s">
        <v>452</v>
      </c>
    </row>
    <row r="129" spans="1:32" hidden="1">
      <c r="A129" s="73"/>
      <c r="B129" s="73"/>
      <c r="C129" s="73"/>
      <c r="D129" s="166" t="s">
        <v>453</v>
      </c>
      <c r="E129" s="83" t="s">
        <v>454</v>
      </c>
      <c r="F129" s="83" t="s">
        <v>455</v>
      </c>
      <c r="G129" s="83" t="s">
        <v>88</v>
      </c>
      <c r="H129" s="262" t="s">
        <v>64</v>
      </c>
      <c r="I129" s="85"/>
      <c r="J129" s="85"/>
      <c r="K129" s="90">
        <v>73</v>
      </c>
      <c r="L129" s="85"/>
      <c r="M129" s="85"/>
      <c r="N129" s="85"/>
      <c r="O129" s="85"/>
      <c r="P129" s="168">
        <v>0</v>
      </c>
      <c r="Q129" s="87"/>
      <c r="Y129" s="25"/>
      <c r="Z129" s="265" t="str">
        <f>IF((AND('Scope of Work'!J11=TRUE,'Scope of Work'!J63=TRUE,H7=FALSE,'Project Information'!K4=FALSE)),"Y","N")</f>
        <v>N</v>
      </c>
      <c r="AA129" s="265" t="str">
        <f t="shared" si="1"/>
        <v>N</v>
      </c>
      <c r="AD129" s="79" t="s">
        <v>450</v>
      </c>
      <c r="AE129" s="79" t="s">
        <v>451</v>
      </c>
      <c r="AF129" s="79" t="s">
        <v>452</v>
      </c>
    </row>
    <row r="130" spans="1:32" hidden="1">
      <c r="A130" s="73"/>
      <c r="B130" s="73"/>
      <c r="C130" s="73"/>
      <c r="D130" s="166" t="s">
        <v>456</v>
      </c>
      <c r="E130" s="83" t="s">
        <v>457</v>
      </c>
      <c r="F130" s="83" t="s">
        <v>458</v>
      </c>
      <c r="G130" s="83" t="s">
        <v>97</v>
      </c>
      <c r="H130" s="262" t="s">
        <v>64</v>
      </c>
      <c r="I130" s="85"/>
      <c r="J130" s="85"/>
      <c r="K130" s="90">
        <v>73</v>
      </c>
      <c r="L130" s="85"/>
      <c r="M130" s="85"/>
      <c r="N130" s="85"/>
      <c r="O130" s="85"/>
      <c r="P130" s="168">
        <v>0</v>
      </c>
      <c r="Q130" s="87"/>
      <c r="Y130" s="25"/>
      <c r="Z130" s="265" t="str">
        <f>IF((AND('Scope of Work'!J11=TRUE,'Scope of Work'!J63=TRUE,H7=FALSE,'Project Information'!K4=FALSE)),"Y","N")</f>
        <v>N</v>
      </c>
      <c r="AA130" s="265" t="str">
        <f t="shared" si="1"/>
        <v>N</v>
      </c>
      <c r="AD130" s="79" t="s">
        <v>450</v>
      </c>
      <c r="AE130" s="79" t="s">
        <v>451</v>
      </c>
      <c r="AF130" s="79" t="s">
        <v>452</v>
      </c>
    </row>
    <row r="131" spans="1:32" hidden="1">
      <c r="A131" s="73"/>
      <c r="B131" s="73"/>
      <c r="C131" s="73"/>
      <c r="D131" s="328"/>
      <c r="E131" s="329"/>
      <c r="F131" s="329"/>
      <c r="G131" s="330" t="s">
        <v>459</v>
      </c>
      <c r="H131" s="330" t="s">
        <v>22</v>
      </c>
      <c r="I131" s="331" t="s">
        <v>23</v>
      </c>
      <c r="J131" s="332" t="s">
        <v>24</v>
      </c>
      <c r="K131" s="331" t="s">
        <v>25</v>
      </c>
      <c r="L131" s="333" t="s">
        <v>26</v>
      </c>
      <c r="M131" s="333" t="s">
        <v>26</v>
      </c>
      <c r="N131" s="330" t="s">
        <v>27</v>
      </c>
      <c r="O131" s="330" t="s">
        <v>28</v>
      </c>
      <c r="P131" s="330" t="s">
        <v>29</v>
      </c>
      <c r="Q131" s="334" t="s">
        <v>30</v>
      </c>
      <c r="S131" s="1"/>
      <c r="Y131" s="25"/>
      <c r="Z131" s="265" t="str">
        <f>IF('Scope of Work'!J73=TRUE,IF(COUNTIF($AA$133:$AA$135,"Y"),"Show","Hide"),IF(COUNTIF($Z$133:$Z$135,"Y"),"Show","Hide"))</f>
        <v>Hide</v>
      </c>
      <c r="AA131" s="265" t="str">
        <f>IF(Z131="Show","Y","N")</f>
        <v>N</v>
      </c>
    </row>
    <row r="132" spans="1:32" hidden="1">
      <c r="A132" s="73"/>
      <c r="B132" s="73"/>
      <c r="C132" s="73"/>
      <c r="D132" s="328"/>
      <c r="E132" s="329"/>
      <c r="F132" s="329"/>
      <c r="G132" s="330" t="s">
        <v>460</v>
      </c>
      <c r="H132" s="333" t="s">
        <v>32</v>
      </c>
      <c r="I132" s="331" t="s">
        <v>33</v>
      </c>
      <c r="J132" s="331" t="s">
        <v>33</v>
      </c>
      <c r="K132" s="331" t="s">
        <v>33</v>
      </c>
      <c r="L132" s="333" t="s">
        <v>33</v>
      </c>
      <c r="M132" s="333" t="s">
        <v>29</v>
      </c>
      <c r="N132" s="330" t="s">
        <v>34</v>
      </c>
      <c r="O132" s="330" t="s">
        <v>29</v>
      </c>
      <c r="P132" s="330"/>
      <c r="Q132" s="334"/>
      <c r="S132" s="1"/>
      <c r="Y132" s="25"/>
      <c r="Z132" s="265" t="str">
        <f>IF('Scope of Work'!J73=TRUE,IF(COUNTIF($AA$133:$AA$135,"Y"),"Show","Hide"),IF(COUNTIF($Z$133:$Z$135,"Y"),"Show","Hide"))</f>
        <v>Hide</v>
      </c>
      <c r="AA132" s="265" t="str">
        <f>IF(Z132="Show","Y","N")</f>
        <v>N</v>
      </c>
    </row>
    <row r="133" spans="1:32" hidden="1">
      <c r="A133" s="239"/>
      <c r="B133" s="239"/>
      <c r="C133" s="239"/>
      <c r="D133" s="166" t="s">
        <v>461</v>
      </c>
      <c r="E133" s="83" t="s">
        <v>462</v>
      </c>
      <c r="F133" s="83" t="s">
        <v>463</v>
      </c>
      <c r="G133" s="83" t="s">
        <v>464</v>
      </c>
      <c r="H133" s="262" t="s">
        <v>465</v>
      </c>
      <c r="I133" s="335">
        <v>148</v>
      </c>
      <c r="J133" s="336"/>
      <c r="K133" s="335"/>
      <c r="L133" s="83" t="s">
        <v>141</v>
      </c>
      <c r="M133" s="83" t="s">
        <v>38</v>
      </c>
      <c r="N133" s="83" t="s">
        <v>252</v>
      </c>
      <c r="O133" s="83" t="s">
        <v>253</v>
      </c>
      <c r="P133" s="168">
        <v>0</v>
      </c>
      <c r="Q133" s="87"/>
      <c r="S133" s="1"/>
      <c r="Y133" s="25"/>
      <c r="Z133" s="265" t="str">
        <f>IF(AND('Scope of Work'!J73=TRUE,H7=FALSE,'Project Information'!K4=FALSE),"Y","N")</f>
        <v>N</v>
      </c>
      <c r="AA133" s="265" t="str">
        <f t="shared" ref="AA133:AA169" si="4">IF($Z133="Y","Y","N")</f>
        <v>N</v>
      </c>
      <c r="AD133" s="79" t="s">
        <v>466</v>
      </c>
      <c r="AE133" s="79" t="s">
        <v>467</v>
      </c>
      <c r="AF133" s="79" t="s">
        <v>468</v>
      </c>
    </row>
    <row r="134" spans="1:32" hidden="1">
      <c r="A134" s="239"/>
      <c r="B134" s="239"/>
      <c r="C134" s="239"/>
      <c r="D134" s="166" t="s">
        <v>469</v>
      </c>
      <c r="E134" s="83" t="s">
        <v>470</v>
      </c>
      <c r="F134" s="83" t="s">
        <v>471</v>
      </c>
      <c r="G134" s="83" t="s">
        <v>472</v>
      </c>
      <c r="H134" s="262" t="s">
        <v>465</v>
      </c>
      <c r="I134" s="337">
        <v>100</v>
      </c>
      <c r="J134" s="336"/>
      <c r="K134" s="335"/>
      <c r="L134" s="85"/>
      <c r="M134" s="85"/>
      <c r="N134" s="85"/>
      <c r="O134" s="85"/>
      <c r="P134" s="168">
        <v>0</v>
      </c>
      <c r="Q134" s="87"/>
      <c r="S134" s="1"/>
      <c r="Y134" s="25"/>
      <c r="Z134" s="265" t="str">
        <f>IF(AND('Scope of Work'!J73=TRUE,H7=FALSE,'Project Information'!K4=FALSE),"Y","N")</f>
        <v>N</v>
      </c>
      <c r="AA134" s="265" t="str">
        <f t="shared" si="4"/>
        <v>N</v>
      </c>
      <c r="AD134" s="79" t="s">
        <v>466</v>
      </c>
      <c r="AE134" s="79" t="s">
        <v>467</v>
      </c>
      <c r="AF134" s="79" t="s">
        <v>468</v>
      </c>
    </row>
    <row r="135" spans="1:32" hidden="1">
      <c r="A135" s="239"/>
      <c r="B135" s="239"/>
      <c r="C135" s="239"/>
      <c r="D135" s="166" t="s">
        <v>473</v>
      </c>
      <c r="E135" s="83" t="s">
        <v>474</v>
      </c>
      <c r="F135" s="83" t="s">
        <v>475</v>
      </c>
      <c r="G135" s="83" t="s">
        <v>88</v>
      </c>
      <c r="H135" s="262" t="s">
        <v>465</v>
      </c>
      <c r="I135" s="335"/>
      <c r="J135" s="336"/>
      <c r="K135" s="335">
        <v>48</v>
      </c>
      <c r="L135" s="83" t="s">
        <v>141</v>
      </c>
      <c r="M135" s="83" t="s">
        <v>38</v>
      </c>
      <c r="N135" s="83" t="s">
        <v>231</v>
      </c>
      <c r="O135" s="83" t="s">
        <v>154</v>
      </c>
      <c r="P135" s="168">
        <v>0</v>
      </c>
      <c r="Q135" s="87"/>
      <c r="S135" s="1"/>
      <c r="Y135" s="25"/>
      <c r="Z135" s="265" t="str">
        <f>IF(AND('Scope of Work'!J73=TRUE,H7=FALSE,'Project Information'!K4=FALSE),"Y","N")</f>
        <v>N</v>
      </c>
      <c r="AA135" s="265" t="str">
        <f t="shared" si="4"/>
        <v>N</v>
      </c>
      <c r="AD135" s="79" t="s">
        <v>466</v>
      </c>
      <c r="AE135" s="79" t="s">
        <v>467</v>
      </c>
      <c r="AF135" s="79" t="s">
        <v>468</v>
      </c>
    </row>
    <row r="136" spans="1:32" hidden="1">
      <c r="A136" s="73"/>
      <c r="B136" s="73"/>
      <c r="C136" s="73"/>
      <c r="D136" s="338"/>
      <c r="E136" s="339"/>
      <c r="F136" s="339"/>
      <c r="G136" s="340" t="s">
        <v>476</v>
      </c>
      <c r="H136" s="340" t="s">
        <v>22</v>
      </c>
      <c r="I136" s="341" t="s">
        <v>23</v>
      </c>
      <c r="J136" s="342" t="s">
        <v>24</v>
      </c>
      <c r="K136" s="341" t="s">
        <v>25</v>
      </c>
      <c r="L136" s="343" t="s">
        <v>26</v>
      </c>
      <c r="M136" s="343" t="s">
        <v>26</v>
      </c>
      <c r="N136" s="340" t="s">
        <v>27</v>
      </c>
      <c r="O136" s="340" t="s">
        <v>28</v>
      </c>
      <c r="P136" s="340" t="s">
        <v>29</v>
      </c>
      <c r="Q136" s="344" t="s">
        <v>30</v>
      </c>
      <c r="Y136" s="25"/>
      <c r="Z136" s="266" t="str">
        <f>IF(AND('Scope of Work'!J20=TRUE,'Scope of Work'!J55=TRUE),IF(COUNTIF($AA$138:$AA$143,"Y"),"Show","Hide"),IF(COUNTIF($Z$138:$Z$143,"Y"),"Show","Hide"))</f>
        <v>Hide</v>
      </c>
      <c r="AA136" s="265" t="str">
        <f>IF(Z136="Show","Y","N")</f>
        <v>N</v>
      </c>
    </row>
    <row r="137" spans="1:32" hidden="1">
      <c r="A137" s="73"/>
      <c r="B137" s="73"/>
      <c r="C137" s="73"/>
      <c r="D137" s="338"/>
      <c r="E137" s="339"/>
      <c r="F137" s="339"/>
      <c r="G137" s="340" t="s">
        <v>31</v>
      </c>
      <c r="H137" s="343" t="s">
        <v>32</v>
      </c>
      <c r="I137" s="341" t="s">
        <v>33</v>
      </c>
      <c r="J137" s="341" t="s">
        <v>33</v>
      </c>
      <c r="K137" s="341" t="s">
        <v>33</v>
      </c>
      <c r="L137" s="343" t="s">
        <v>33</v>
      </c>
      <c r="M137" s="343" t="s">
        <v>29</v>
      </c>
      <c r="N137" s="340" t="s">
        <v>34</v>
      </c>
      <c r="O137" s="340" t="s">
        <v>29</v>
      </c>
      <c r="P137" s="340"/>
      <c r="Q137" s="344"/>
      <c r="Y137" s="25"/>
      <c r="Z137" s="266" t="str">
        <f>IF(AND('Scope of Work'!J20=TRUE,'Scope of Work'!J55=TRUE),IF(COUNTIF($AA$138:$AA$143,"Y"),"Show","Hide"),IF(COUNTIF($Z$138:$Z$143,"Y"),"Show","Hide"))</f>
        <v>Hide</v>
      </c>
      <c r="AA137" s="265" t="str">
        <f>IF(Z137="Show","Y","N")</f>
        <v>N</v>
      </c>
    </row>
    <row r="138" spans="1:32" hidden="1">
      <c r="A138" s="239"/>
      <c r="B138" s="239"/>
      <c r="C138" s="239"/>
      <c r="D138" s="166" t="s">
        <v>477</v>
      </c>
      <c r="E138" s="83"/>
      <c r="F138" s="83"/>
      <c r="G138" s="83" t="s">
        <v>476</v>
      </c>
      <c r="H138" s="262" t="s">
        <v>64</v>
      </c>
      <c r="I138" s="167">
        <v>25</v>
      </c>
      <c r="J138" s="89"/>
      <c r="K138" s="167">
        <v>25</v>
      </c>
      <c r="L138" s="85"/>
      <c r="M138" s="85"/>
      <c r="N138" s="85"/>
      <c r="O138" s="85"/>
      <c r="P138" s="168">
        <v>0</v>
      </c>
      <c r="Q138" s="87"/>
      <c r="Y138" s="25"/>
      <c r="Z138" s="265" t="str">
        <f>IF((AND('Scope of Work'!J20=TRUE,'Scope of Work'!J55=TRUE,H7=FALSE,'Project Information'!K4=FALSE)),"Y","N")</f>
        <v>N</v>
      </c>
      <c r="AA138" s="265" t="str">
        <f t="shared" si="4"/>
        <v>N</v>
      </c>
      <c r="AD138" s="79" t="s">
        <v>478</v>
      </c>
    </row>
    <row r="139" spans="1:32" hidden="1">
      <c r="A139" s="239"/>
      <c r="B139" s="239"/>
      <c r="C139" s="239"/>
      <c r="D139" s="166" t="s">
        <v>479</v>
      </c>
      <c r="E139" s="83"/>
      <c r="F139" s="83"/>
      <c r="G139" s="83" t="s">
        <v>476</v>
      </c>
      <c r="H139" s="262" t="s">
        <v>64</v>
      </c>
      <c r="I139" s="167">
        <v>26</v>
      </c>
      <c r="J139" s="89"/>
      <c r="K139" s="167">
        <v>26</v>
      </c>
      <c r="L139" s="85"/>
      <c r="M139" s="85"/>
      <c r="N139" s="85"/>
      <c r="O139" s="85"/>
      <c r="P139" s="168">
        <v>0</v>
      </c>
      <c r="Q139" s="87"/>
      <c r="Y139" s="25"/>
      <c r="Z139" s="265" t="str">
        <f>IF((AND('Scope of Work'!J20=TRUE,'Scope of Work'!J55=TRUE,H7=FALSE,'Project Information'!K4=FALSE)),"Y","N")</f>
        <v>N</v>
      </c>
      <c r="AA139" s="265" t="str">
        <f t="shared" si="4"/>
        <v>N</v>
      </c>
      <c r="AD139" s="79" t="s">
        <v>480</v>
      </c>
    </row>
    <row r="140" spans="1:32" hidden="1">
      <c r="A140" s="239"/>
      <c r="B140" s="239"/>
      <c r="C140" s="239"/>
      <c r="D140" s="166" t="s">
        <v>481</v>
      </c>
      <c r="E140" s="83"/>
      <c r="F140" s="83"/>
      <c r="G140" s="83" t="s">
        <v>482</v>
      </c>
      <c r="H140" s="262" t="s">
        <v>64</v>
      </c>
      <c r="I140" s="89"/>
      <c r="J140" s="89"/>
      <c r="K140" s="167">
        <v>26</v>
      </c>
      <c r="L140" s="85"/>
      <c r="M140" s="85"/>
      <c r="N140" s="85"/>
      <c r="O140" s="85"/>
      <c r="P140" s="168">
        <v>0</v>
      </c>
      <c r="Q140" s="87"/>
      <c r="Y140" s="25"/>
      <c r="Z140" s="265" t="str">
        <f>IF((AND('Scope of Work'!J20=TRUE,'Scope of Work'!J55=TRUE,H7=FALSE,'Project Information'!K4=FALSE)),"Y","N")</f>
        <v>N</v>
      </c>
      <c r="AA140" s="265" t="str">
        <f t="shared" si="4"/>
        <v>N</v>
      </c>
      <c r="AD140" s="79" t="s">
        <v>480</v>
      </c>
    </row>
    <row r="141" spans="1:32" hidden="1">
      <c r="A141" s="239"/>
      <c r="B141" s="239"/>
      <c r="C141" s="239"/>
      <c r="D141" s="166" t="s">
        <v>483</v>
      </c>
      <c r="E141" s="83"/>
      <c r="F141" s="83"/>
      <c r="G141" s="83" t="s">
        <v>484</v>
      </c>
      <c r="H141" s="92" t="s">
        <v>485</v>
      </c>
      <c r="I141" s="167">
        <v>29</v>
      </c>
      <c r="J141" s="89"/>
      <c r="K141" s="167">
        <v>29</v>
      </c>
      <c r="L141" s="85"/>
      <c r="M141" s="85"/>
      <c r="N141" s="85"/>
      <c r="O141" s="85"/>
      <c r="P141" s="168">
        <v>0</v>
      </c>
      <c r="Q141" s="263" t="s">
        <v>486</v>
      </c>
      <c r="Y141" s="25"/>
      <c r="Z141" s="265" t="str">
        <f>IF((AND('Scope of Work'!J29=TRUE,'Scope of Work'!J55=TRUE,H7=FALSE,'Project Information'!K4=FALSE)),"Y","N")</f>
        <v>N</v>
      </c>
      <c r="AA141" s="265" t="str">
        <f t="shared" si="4"/>
        <v>N</v>
      </c>
      <c r="AD141" s="79" t="s">
        <v>487</v>
      </c>
    </row>
    <row r="142" spans="1:32" hidden="1">
      <c r="A142" s="239"/>
      <c r="B142" s="239"/>
      <c r="C142" s="239"/>
      <c r="D142" s="166" t="s">
        <v>488</v>
      </c>
      <c r="E142" s="83"/>
      <c r="F142" s="83"/>
      <c r="G142" s="83" t="s">
        <v>484</v>
      </c>
      <c r="H142" s="92" t="s">
        <v>485</v>
      </c>
      <c r="I142" s="167">
        <v>30</v>
      </c>
      <c r="J142" s="89"/>
      <c r="K142" s="167">
        <v>30</v>
      </c>
      <c r="L142" s="85"/>
      <c r="M142" s="85"/>
      <c r="N142" s="85"/>
      <c r="O142" s="85"/>
      <c r="P142" s="168">
        <v>0</v>
      </c>
      <c r="Q142" s="263" t="s">
        <v>486</v>
      </c>
      <c r="Y142" s="25"/>
      <c r="Z142" s="265" t="str">
        <f>IF((AND('Scope of Work'!J29=TRUE,'Scope of Work'!J55=TRUE,H7=FALSE,'Project Information'!K4=FALSE)),"Y","N")</f>
        <v>N</v>
      </c>
      <c r="AA142" s="265" t="str">
        <f t="shared" si="4"/>
        <v>N</v>
      </c>
      <c r="AD142" s="79" t="s">
        <v>489</v>
      </c>
    </row>
    <row r="143" spans="1:32" hidden="1">
      <c r="A143" s="239"/>
      <c r="B143" s="239"/>
      <c r="C143" s="239"/>
      <c r="D143" s="166" t="s">
        <v>490</v>
      </c>
      <c r="E143" s="83"/>
      <c r="F143" s="83"/>
      <c r="G143" s="83" t="s">
        <v>491</v>
      </c>
      <c r="H143" s="92" t="s">
        <v>485</v>
      </c>
      <c r="I143" s="89"/>
      <c r="J143" s="89"/>
      <c r="K143" s="167">
        <v>30</v>
      </c>
      <c r="L143" s="85"/>
      <c r="M143" s="85"/>
      <c r="N143" s="85"/>
      <c r="O143" s="85"/>
      <c r="P143" s="168">
        <v>0</v>
      </c>
      <c r="Q143" s="87"/>
      <c r="Y143" s="25"/>
      <c r="Z143" s="265" t="str">
        <f>IF((AND('Scope of Work'!J29=TRUE,'Scope of Work'!J55=TRUE,H7=FALSE,'Project Information'!K4=FALSE)),"Y","N")</f>
        <v>N</v>
      </c>
      <c r="AA143" s="265" t="str">
        <f t="shared" si="4"/>
        <v>N</v>
      </c>
      <c r="AD143" s="79" t="s">
        <v>489</v>
      </c>
    </row>
    <row r="144" spans="1:32" hidden="1">
      <c r="A144" s="73"/>
      <c r="B144" s="73"/>
      <c r="C144" s="73"/>
      <c r="D144" s="338"/>
      <c r="E144" s="339"/>
      <c r="F144" s="339"/>
      <c r="G144" s="340" t="s">
        <v>476</v>
      </c>
      <c r="H144" s="340" t="s">
        <v>22</v>
      </c>
      <c r="I144" s="341" t="s">
        <v>23</v>
      </c>
      <c r="J144" s="342" t="s">
        <v>24</v>
      </c>
      <c r="K144" s="341" t="s">
        <v>25</v>
      </c>
      <c r="L144" s="343" t="s">
        <v>26</v>
      </c>
      <c r="M144" s="343" t="s">
        <v>26</v>
      </c>
      <c r="N144" s="340" t="s">
        <v>27</v>
      </c>
      <c r="O144" s="340" t="s">
        <v>28</v>
      </c>
      <c r="P144" s="340" t="s">
        <v>29</v>
      </c>
      <c r="Q144" s="344" t="s">
        <v>30</v>
      </c>
      <c r="Y144" s="25"/>
      <c r="Z144" s="265" t="str">
        <f>IF(AND('Scope of Work'!J20=TRUE,'Scope of Work'!J56=TRUE),IF(COUNTIF($AA$146:$AA$169,"Y"),"Show","Hide"),IF(COUNTIF($Z$146:$Z$169,"Y"),"Show","Hide"))</f>
        <v>Show</v>
      </c>
      <c r="AA144" s="265" t="str">
        <f>IF(Z144="Show","Y","N")</f>
        <v>Y</v>
      </c>
    </row>
    <row r="145" spans="1:32" hidden="1">
      <c r="A145" s="73"/>
      <c r="B145" s="73"/>
      <c r="C145" s="73"/>
      <c r="D145" s="338"/>
      <c r="E145" s="339"/>
      <c r="F145" s="339"/>
      <c r="G145" s="340" t="s">
        <v>492</v>
      </c>
      <c r="H145" s="343" t="s">
        <v>32</v>
      </c>
      <c r="I145" s="341" t="s">
        <v>33</v>
      </c>
      <c r="J145" s="341" t="s">
        <v>33</v>
      </c>
      <c r="K145" s="341" t="s">
        <v>33</v>
      </c>
      <c r="L145" s="343" t="s">
        <v>33</v>
      </c>
      <c r="M145" s="343" t="s">
        <v>29</v>
      </c>
      <c r="N145" s="340" t="s">
        <v>34</v>
      </c>
      <c r="O145" s="340" t="s">
        <v>29</v>
      </c>
      <c r="P145" s="340"/>
      <c r="Q145" s="344"/>
      <c r="Y145" s="25"/>
      <c r="Z145" s="265" t="str">
        <f>IF(AND('Scope of Work'!J20=TRUE,'Scope of Work'!J56=TRUE),IF(COUNTIF($AA$146:$AA$169,"Y"),"Show","Hide"),IF(COUNTIF($Z$146:$Z$169,"Y"),"Show","Hide"))</f>
        <v>Show</v>
      </c>
      <c r="AA145" s="265" t="str">
        <f>IF(Z145="Show","Y","N")</f>
        <v>Y</v>
      </c>
    </row>
    <row r="146" spans="1:32" hidden="1">
      <c r="A146" s="239"/>
      <c r="B146" s="239"/>
      <c r="C146" s="239"/>
      <c r="D146" s="166" t="s">
        <v>493</v>
      </c>
      <c r="E146" s="83" t="s">
        <v>494</v>
      </c>
      <c r="F146" s="83" t="s">
        <v>495</v>
      </c>
      <c r="G146" s="83" t="s">
        <v>496</v>
      </c>
      <c r="H146" s="262" t="s">
        <v>64</v>
      </c>
      <c r="I146" s="90">
        <v>8</v>
      </c>
      <c r="J146" s="89"/>
      <c r="K146" s="90">
        <v>8</v>
      </c>
      <c r="L146" s="85"/>
      <c r="M146" s="85"/>
      <c r="N146" s="85"/>
      <c r="O146" s="85"/>
      <c r="P146" s="168">
        <v>0</v>
      </c>
      <c r="Q146" s="263" t="s">
        <v>109</v>
      </c>
      <c r="Y146" s="25"/>
      <c r="Z146" s="266" t="str">
        <f>IF((AND('Scope of Work'!J20=TRUE,'Scope of Work'!J64=TRUE,H7=FALSE,'Project Information'!K4=FALSE)),"Y","N")</f>
        <v>N</v>
      </c>
      <c r="AA146" s="265" t="str">
        <f t="shared" si="4"/>
        <v>N</v>
      </c>
      <c r="AD146" s="79" t="s">
        <v>497</v>
      </c>
      <c r="AE146" s="79" t="s">
        <v>498</v>
      </c>
      <c r="AF146" s="79" t="s">
        <v>499</v>
      </c>
    </row>
    <row r="147" spans="1:32" hidden="1">
      <c r="A147" s="73"/>
      <c r="B147" s="73"/>
      <c r="C147" s="73"/>
      <c r="D147" s="166" t="s">
        <v>500</v>
      </c>
      <c r="E147" s="83" t="s">
        <v>501</v>
      </c>
      <c r="F147" s="83" t="s">
        <v>502</v>
      </c>
      <c r="G147" s="83" t="s">
        <v>496</v>
      </c>
      <c r="H147" s="262" t="s">
        <v>64</v>
      </c>
      <c r="I147" s="90">
        <v>9</v>
      </c>
      <c r="J147" s="89"/>
      <c r="K147" s="90">
        <v>9</v>
      </c>
      <c r="L147" s="85"/>
      <c r="M147" s="85"/>
      <c r="N147" s="85"/>
      <c r="O147" s="85"/>
      <c r="P147" s="168">
        <v>0</v>
      </c>
      <c r="Q147" s="263" t="s">
        <v>109</v>
      </c>
      <c r="Y147" s="25"/>
      <c r="Z147" s="266" t="str">
        <f>IF((AND('Scope of Work'!J20=TRUE,'Scope of Work'!J64=TRUE,H7=FALSE,'Project Information'!K4=FALSE)),"Y","N")</f>
        <v>N</v>
      </c>
      <c r="AA147" s="265" t="str">
        <f t="shared" si="4"/>
        <v>N</v>
      </c>
      <c r="AD147" s="79" t="s">
        <v>503</v>
      </c>
      <c r="AE147" s="79" t="s">
        <v>504</v>
      </c>
      <c r="AF147" s="79" t="s">
        <v>505</v>
      </c>
    </row>
    <row r="148" spans="1:32" hidden="1">
      <c r="A148" s="73"/>
      <c r="B148" s="73"/>
      <c r="C148" s="73"/>
      <c r="D148" s="166" t="s">
        <v>506</v>
      </c>
      <c r="E148" s="83" t="s">
        <v>507</v>
      </c>
      <c r="F148" s="83" t="s">
        <v>508</v>
      </c>
      <c r="G148" s="83" t="s">
        <v>482</v>
      </c>
      <c r="H148" s="262" t="s">
        <v>64</v>
      </c>
      <c r="I148" s="89"/>
      <c r="J148" s="89"/>
      <c r="K148" s="90">
        <v>9</v>
      </c>
      <c r="L148" s="85"/>
      <c r="M148" s="85"/>
      <c r="N148" s="85"/>
      <c r="O148" s="85"/>
      <c r="P148" s="168">
        <v>0</v>
      </c>
      <c r="Q148" s="87"/>
      <c r="Y148" s="25"/>
      <c r="Z148" s="266" t="str">
        <f>IF((AND('Scope of Work'!J20=TRUE,'Scope of Work'!J64=TRUE,H7=FALSE,'Project Information'!K4=FALSE)),"Y","N")</f>
        <v>N</v>
      </c>
      <c r="AA148" s="265" t="str">
        <f t="shared" si="4"/>
        <v>N</v>
      </c>
      <c r="AD148" s="79" t="s">
        <v>503</v>
      </c>
      <c r="AE148" s="79" t="s">
        <v>504</v>
      </c>
      <c r="AF148" s="79" t="s">
        <v>505</v>
      </c>
    </row>
    <row r="149" spans="1:32" hidden="1">
      <c r="A149" s="73"/>
      <c r="B149" s="73"/>
      <c r="C149" s="73"/>
      <c r="D149" s="166" t="s">
        <v>509</v>
      </c>
      <c r="E149" s="83" t="s">
        <v>510</v>
      </c>
      <c r="F149" s="83" t="s">
        <v>511</v>
      </c>
      <c r="G149" s="83" t="s">
        <v>512</v>
      </c>
      <c r="H149" s="262" t="s">
        <v>64</v>
      </c>
      <c r="I149" s="90">
        <v>12</v>
      </c>
      <c r="J149" s="89"/>
      <c r="K149" s="90">
        <v>12</v>
      </c>
      <c r="L149" s="83" t="s">
        <v>141</v>
      </c>
      <c r="M149" s="83" t="s">
        <v>38</v>
      </c>
      <c r="N149" s="85"/>
      <c r="O149" s="85"/>
      <c r="P149" s="168">
        <v>0</v>
      </c>
      <c r="Q149" s="263" t="s">
        <v>223</v>
      </c>
      <c r="Y149" s="25"/>
      <c r="Z149" s="266" t="str">
        <f>IF((AND('Scope of Work'!J20=TRUE,'Scope of Work'!J62=TRUE,H7=FALSE,'Project Information'!K4=FALSE)),"Y","N")</f>
        <v>Y</v>
      </c>
      <c r="AA149" s="265" t="str">
        <f t="shared" si="4"/>
        <v>Y</v>
      </c>
      <c r="AD149" s="79" t="s">
        <v>513</v>
      </c>
      <c r="AE149" s="79" t="s">
        <v>514</v>
      </c>
      <c r="AF149" s="79" t="s">
        <v>515</v>
      </c>
    </row>
    <row r="150" spans="1:32" hidden="1">
      <c r="A150" s="73"/>
      <c r="B150" s="73"/>
      <c r="C150" s="73"/>
      <c r="D150" s="166" t="s">
        <v>516</v>
      </c>
      <c r="E150" s="83" t="s">
        <v>517</v>
      </c>
      <c r="F150" s="83" t="s">
        <v>518</v>
      </c>
      <c r="G150" s="83" t="s">
        <v>482</v>
      </c>
      <c r="H150" s="262" t="s">
        <v>64</v>
      </c>
      <c r="I150" s="89"/>
      <c r="J150" s="89"/>
      <c r="K150" s="90">
        <v>12</v>
      </c>
      <c r="L150" s="85"/>
      <c r="M150" s="85"/>
      <c r="N150" s="85"/>
      <c r="O150" s="85"/>
      <c r="P150" s="168">
        <v>0</v>
      </c>
      <c r="Q150" s="87"/>
      <c r="Y150" s="25"/>
      <c r="Z150" s="265" t="str">
        <f>IF((AND('Scope of Work'!J20=TRUE,'Scope of Work'!J62=TRUE,H7=FALSE,'Project Information'!K4=FALSE)),"Y","N")</f>
        <v>Y</v>
      </c>
      <c r="AA150" s="265" t="str">
        <f t="shared" si="4"/>
        <v>Y</v>
      </c>
      <c r="AD150" s="79" t="s">
        <v>513</v>
      </c>
      <c r="AE150" s="79" t="s">
        <v>514</v>
      </c>
      <c r="AF150" s="79" t="s">
        <v>515</v>
      </c>
    </row>
    <row r="151" spans="1:32" hidden="1">
      <c r="A151" s="239"/>
      <c r="B151" s="239"/>
      <c r="C151" s="239"/>
      <c r="D151" s="166" t="s">
        <v>519</v>
      </c>
      <c r="E151" s="83" t="s">
        <v>520</v>
      </c>
      <c r="F151" s="83" t="s">
        <v>521</v>
      </c>
      <c r="G151" s="83" t="s">
        <v>522</v>
      </c>
      <c r="H151" s="262" t="s">
        <v>64</v>
      </c>
      <c r="I151" s="90">
        <v>13</v>
      </c>
      <c r="J151" s="89"/>
      <c r="K151" s="90">
        <v>13</v>
      </c>
      <c r="L151" s="85"/>
      <c r="M151" s="85"/>
      <c r="N151" s="83" t="s">
        <v>39</v>
      </c>
      <c r="O151" s="83" t="s">
        <v>40</v>
      </c>
      <c r="P151" s="168">
        <v>0</v>
      </c>
      <c r="Q151" s="263" t="s">
        <v>523</v>
      </c>
      <c r="Y151" s="25"/>
      <c r="Z151" s="266" t="str">
        <f>IF((AND('Scope of Work'!J20=TRUE,'Scope of Work'!J61=TRUE,H7=FALSE,'Project Information'!K4=FALSE)),"Y","N")</f>
        <v>N</v>
      </c>
      <c r="AA151" s="265" t="str">
        <f t="shared" si="4"/>
        <v>N</v>
      </c>
      <c r="AD151" s="79" t="s">
        <v>524</v>
      </c>
      <c r="AE151" s="79" t="s">
        <v>525</v>
      </c>
      <c r="AF151" s="79" t="s">
        <v>526</v>
      </c>
    </row>
    <row r="152" spans="1:32" hidden="1">
      <c r="A152" s="73"/>
      <c r="B152" s="73"/>
      <c r="C152" s="73"/>
      <c r="D152" s="166" t="s">
        <v>527</v>
      </c>
      <c r="E152" s="83" t="s">
        <v>528</v>
      </c>
      <c r="F152" s="83" t="s">
        <v>529</v>
      </c>
      <c r="G152" s="83" t="s">
        <v>530</v>
      </c>
      <c r="H152" s="262" t="s">
        <v>64</v>
      </c>
      <c r="I152" s="90">
        <v>14</v>
      </c>
      <c r="J152" s="89"/>
      <c r="K152" s="90">
        <v>14</v>
      </c>
      <c r="L152" s="85"/>
      <c r="M152" s="85"/>
      <c r="N152" s="83" t="s">
        <v>231</v>
      </c>
      <c r="O152" s="83" t="s">
        <v>154</v>
      </c>
      <c r="P152" s="168">
        <v>0</v>
      </c>
      <c r="Q152" s="263" t="s">
        <v>523</v>
      </c>
      <c r="Y152" s="25"/>
      <c r="Z152" s="266" t="str">
        <f>IF((AND('Scope of Work'!J20=TRUE,'Scope of Work'!J61=TRUE,H7=FALSE,'Project Information'!K4=FALSE)),"Y","N")</f>
        <v>N</v>
      </c>
      <c r="AA152" s="265" t="str">
        <f t="shared" si="4"/>
        <v>N</v>
      </c>
      <c r="AD152" s="79" t="s">
        <v>531</v>
      </c>
      <c r="AE152" s="79" t="s">
        <v>532</v>
      </c>
      <c r="AF152" s="79" t="s">
        <v>533</v>
      </c>
    </row>
    <row r="153" spans="1:32" hidden="1">
      <c r="A153" s="73"/>
      <c r="B153" s="73"/>
      <c r="C153" s="73"/>
      <c r="D153" s="166" t="s">
        <v>534</v>
      </c>
      <c r="E153" s="83" t="s">
        <v>535</v>
      </c>
      <c r="F153" s="83" t="s">
        <v>536</v>
      </c>
      <c r="G153" s="83" t="s">
        <v>482</v>
      </c>
      <c r="H153" s="262" t="s">
        <v>64</v>
      </c>
      <c r="I153" s="89"/>
      <c r="J153" s="89"/>
      <c r="K153" s="90">
        <v>-14</v>
      </c>
      <c r="L153" s="85"/>
      <c r="M153" s="85"/>
      <c r="N153" s="83"/>
      <c r="O153" s="83"/>
      <c r="P153" s="168"/>
      <c r="Q153" s="263"/>
      <c r="Y153" s="25"/>
      <c r="Z153" s="266" t="str">
        <f>IF((AND(OR('Scope of Work'!J67=TRUE,'Scope of Work'!J68=TRUE),'Scope of Work'!J20=TRUE,'Scope of Work'!J61=TRUE,H7=FALSE,'Project Information'!K4=FALSE)),"Y","N")</f>
        <v>N</v>
      </c>
      <c r="AD153" s="79"/>
      <c r="AE153" s="79"/>
      <c r="AF153" s="79"/>
    </row>
    <row r="154" spans="1:32" hidden="1">
      <c r="A154" s="73"/>
      <c r="B154" s="73"/>
      <c r="C154" s="73"/>
      <c r="D154" s="166" t="s">
        <v>537</v>
      </c>
      <c r="E154" s="83" t="s">
        <v>538</v>
      </c>
      <c r="F154" s="83" t="s">
        <v>539</v>
      </c>
      <c r="G154" s="83" t="s">
        <v>522</v>
      </c>
      <c r="H154" s="262" t="s">
        <v>64</v>
      </c>
      <c r="I154" s="90">
        <v>15</v>
      </c>
      <c r="J154" s="89"/>
      <c r="K154" s="90">
        <v>15</v>
      </c>
      <c r="L154" s="85"/>
      <c r="M154" s="85"/>
      <c r="N154" s="83" t="s">
        <v>39</v>
      </c>
      <c r="O154" s="83" t="s">
        <v>40</v>
      </c>
      <c r="P154" s="168">
        <v>0</v>
      </c>
      <c r="Q154" s="263" t="s">
        <v>523</v>
      </c>
      <c r="Y154" s="25"/>
      <c r="Z154" s="265" t="str">
        <f>IF((AND('Scope of Work'!J20=TRUE,'Scope of Work'!J61=TRUE,H7=FALSE,'Project Information'!K4=FALSE)),"Y","N")</f>
        <v>N</v>
      </c>
      <c r="AA154" s="265" t="str">
        <f t="shared" si="4"/>
        <v>N</v>
      </c>
      <c r="AD154" s="79" t="s">
        <v>540</v>
      </c>
      <c r="AE154" s="79" t="s">
        <v>541</v>
      </c>
      <c r="AF154" s="79" t="s">
        <v>542</v>
      </c>
    </row>
    <row r="155" spans="1:32" hidden="1">
      <c r="A155" s="73"/>
      <c r="B155" s="73"/>
      <c r="C155" s="73"/>
      <c r="D155" s="166" t="s">
        <v>543</v>
      </c>
      <c r="E155" s="83" t="s">
        <v>544</v>
      </c>
      <c r="F155" s="83" t="s">
        <v>545</v>
      </c>
      <c r="G155" s="83" t="s">
        <v>482</v>
      </c>
      <c r="H155" s="262" t="s">
        <v>64</v>
      </c>
      <c r="I155" s="89"/>
      <c r="J155" s="89"/>
      <c r="K155" s="90">
        <v>15</v>
      </c>
      <c r="L155" s="85"/>
      <c r="M155" s="85"/>
      <c r="N155" s="85"/>
      <c r="O155" s="85"/>
      <c r="P155" s="168">
        <v>0</v>
      </c>
      <c r="Q155" s="87"/>
      <c r="Y155" s="25"/>
      <c r="Z155" s="265" t="str">
        <f>IF((AND('Scope of Work'!J20=TRUE,'Scope of Work'!J61=TRUE,H7=FALSE,'Project Information'!K4=FALSE)),"Y","N")</f>
        <v>N</v>
      </c>
      <c r="AA155" s="265" t="str">
        <f t="shared" si="4"/>
        <v>N</v>
      </c>
      <c r="AD155" s="79" t="s">
        <v>540</v>
      </c>
      <c r="AE155" s="79" t="s">
        <v>541</v>
      </c>
      <c r="AF155" s="79" t="s">
        <v>542</v>
      </c>
    </row>
    <row r="156" spans="1:32" hidden="1">
      <c r="A156" s="239"/>
      <c r="B156" s="239"/>
      <c r="C156" s="239"/>
      <c r="D156" s="166" t="s">
        <v>546</v>
      </c>
      <c r="E156" s="83" t="s">
        <v>547</v>
      </c>
      <c r="F156" s="83" t="s">
        <v>548</v>
      </c>
      <c r="G156" s="83" t="s">
        <v>549</v>
      </c>
      <c r="H156" s="262" t="s">
        <v>64</v>
      </c>
      <c r="I156" s="90">
        <v>16</v>
      </c>
      <c r="J156" s="89"/>
      <c r="K156" s="90">
        <v>16</v>
      </c>
      <c r="L156" s="83" t="s">
        <v>141</v>
      </c>
      <c r="M156" s="83" t="s">
        <v>38</v>
      </c>
      <c r="N156" s="83" t="s">
        <v>39</v>
      </c>
      <c r="O156" s="83" t="s">
        <v>40</v>
      </c>
      <c r="P156" s="168">
        <v>0</v>
      </c>
      <c r="Q156" s="263" t="s">
        <v>142</v>
      </c>
      <c r="Y156" s="25"/>
      <c r="Z156" s="266" t="str">
        <f>IF((AND('Scope of Work'!J20=TRUE,'Scope of Work'!J63=TRUE,H7=FALSE,'Project Information'!K4=FALSE)),"Y","N")</f>
        <v>N</v>
      </c>
      <c r="AA156" s="265" t="str">
        <f t="shared" si="4"/>
        <v>N</v>
      </c>
      <c r="AD156" s="79" t="s">
        <v>550</v>
      </c>
      <c r="AE156" s="79" t="s">
        <v>551</v>
      </c>
      <c r="AF156" s="79" t="s">
        <v>552</v>
      </c>
    </row>
    <row r="157" spans="1:32" hidden="1">
      <c r="A157" s="239"/>
      <c r="B157" s="239"/>
      <c r="C157" s="239"/>
      <c r="D157" s="166" t="s">
        <v>553</v>
      </c>
      <c r="E157" s="83" t="s">
        <v>554</v>
      </c>
      <c r="F157" s="83" t="s">
        <v>555</v>
      </c>
      <c r="G157" s="83" t="s">
        <v>556</v>
      </c>
      <c r="H157" s="262" t="s">
        <v>64</v>
      </c>
      <c r="I157" s="90">
        <v>33</v>
      </c>
      <c r="J157" s="89"/>
      <c r="K157" s="90">
        <v>33</v>
      </c>
      <c r="L157" s="83" t="s">
        <v>557</v>
      </c>
      <c r="M157" s="83" t="s">
        <v>154</v>
      </c>
      <c r="N157" s="83" t="s">
        <v>231</v>
      </c>
      <c r="O157" s="83" t="s">
        <v>154</v>
      </c>
      <c r="P157" s="234">
        <v>0</v>
      </c>
      <c r="Q157" s="263" t="s">
        <v>142</v>
      </c>
      <c r="Y157" s="25"/>
      <c r="Z157" s="266" t="str">
        <f>IF((AND(OR('Scope of Work'!J67=TRUE,'Scope of Work'!J68=TRUE),'Scope of Work'!J20=TRUE,'Scope of Work'!J63=TRUE,H7=FALSE,'Project Information'!K4=FALSE)),"Y","N")</f>
        <v>N</v>
      </c>
      <c r="AA157" s="265" t="str">
        <f t="shared" si="4"/>
        <v>N</v>
      </c>
      <c r="AD157" s="79"/>
      <c r="AE157" s="79"/>
      <c r="AF157" s="79"/>
    </row>
    <row r="158" spans="1:32" hidden="1">
      <c r="A158" s="239"/>
      <c r="B158" s="239"/>
      <c r="C158" s="239"/>
      <c r="D158" s="166" t="s">
        <v>558</v>
      </c>
      <c r="E158" s="83" t="s">
        <v>559</v>
      </c>
      <c r="F158" s="83" t="s">
        <v>560</v>
      </c>
      <c r="G158" s="83" t="s">
        <v>482</v>
      </c>
      <c r="H158" s="262" t="s">
        <v>64</v>
      </c>
      <c r="I158" s="89"/>
      <c r="J158" s="89"/>
      <c r="K158" s="90">
        <v>-33</v>
      </c>
      <c r="L158" s="85"/>
      <c r="M158" s="85"/>
      <c r="N158" s="85"/>
      <c r="O158" s="85"/>
      <c r="P158" s="234">
        <v>0</v>
      </c>
      <c r="Q158" s="263" t="s">
        <v>142</v>
      </c>
      <c r="Y158" s="25"/>
      <c r="Z158" s="266" t="str">
        <f>IF((AND(OR('Scope of Work'!J67=TRUE,'Scope of Work'!J68=TRUE),'Scope of Work'!J20=TRUE,'Scope of Work'!J63=TRUE,H7=FALSE,'Project Information'!K4=FALSE)),"Y","N")</f>
        <v>N</v>
      </c>
      <c r="AA158" s="265" t="str">
        <f t="shared" si="4"/>
        <v>N</v>
      </c>
      <c r="AD158" s="79"/>
      <c r="AE158" s="79"/>
      <c r="AF158" s="79"/>
    </row>
    <row r="159" spans="1:32" hidden="1">
      <c r="A159" s="73"/>
      <c r="B159" s="73"/>
      <c r="C159" s="73"/>
      <c r="D159" s="166" t="s">
        <v>239</v>
      </c>
      <c r="E159" s="83" t="s">
        <v>240</v>
      </c>
      <c r="F159" s="83" t="s">
        <v>241</v>
      </c>
      <c r="G159" s="83" t="s">
        <v>242</v>
      </c>
      <c r="H159" s="262" t="s">
        <v>64</v>
      </c>
      <c r="I159" s="90">
        <v>17</v>
      </c>
      <c r="J159" s="89"/>
      <c r="K159" s="90">
        <v>17</v>
      </c>
      <c r="L159" s="83" t="s">
        <v>141</v>
      </c>
      <c r="M159" s="83" t="s">
        <v>38</v>
      </c>
      <c r="N159" s="83" t="s">
        <v>243</v>
      </c>
      <c r="O159" s="83" t="s">
        <v>244</v>
      </c>
      <c r="P159" s="168">
        <v>0</v>
      </c>
      <c r="Q159" s="263" t="s">
        <v>142</v>
      </c>
      <c r="Y159" s="25"/>
      <c r="Z159" s="266" t="str">
        <f>IF((AND('Scope of Work'!J20=TRUE,'Scope of Work'!J63=TRUE,H7=FALSE,'Project Information'!K4=FALSE)),"Y","N")</f>
        <v>N</v>
      </c>
      <c r="AA159" s="265" t="str">
        <f t="shared" si="4"/>
        <v>N</v>
      </c>
      <c r="AD159" s="79" t="s">
        <v>245</v>
      </c>
      <c r="AE159" s="79" t="s">
        <v>246</v>
      </c>
      <c r="AF159" s="79" t="s">
        <v>247</v>
      </c>
    </row>
    <row r="160" spans="1:32" hidden="1">
      <c r="A160" s="73"/>
      <c r="B160" s="73"/>
      <c r="C160" s="73"/>
      <c r="D160" s="166" t="s">
        <v>248</v>
      </c>
      <c r="E160" s="83" t="s">
        <v>249</v>
      </c>
      <c r="F160" s="83" t="s">
        <v>250</v>
      </c>
      <c r="G160" s="83" t="s">
        <v>251</v>
      </c>
      <c r="H160" s="262" t="s">
        <v>64</v>
      </c>
      <c r="I160" s="90">
        <v>18</v>
      </c>
      <c r="J160" s="89"/>
      <c r="K160" s="90">
        <v>18</v>
      </c>
      <c r="L160" s="83" t="s">
        <v>141</v>
      </c>
      <c r="M160" s="83" t="s">
        <v>38</v>
      </c>
      <c r="N160" s="83" t="s">
        <v>252</v>
      </c>
      <c r="O160" s="83" t="s">
        <v>253</v>
      </c>
      <c r="P160" s="168">
        <v>0</v>
      </c>
      <c r="Q160" s="263" t="s">
        <v>142</v>
      </c>
      <c r="Y160" s="25"/>
      <c r="Z160" s="266" t="str">
        <f>IF((AND('Scope of Work'!J20=TRUE,'Scope of Work'!J63=TRUE,H7=FALSE,'Project Information'!K4=FALSE)),"Y","N")</f>
        <v>N</v>
      </c>
      <c r="AA160" s="265" t="str">
        <f t="shared" si="4"/>
        <v>N</v>
      </c>
      <c r="AD160" s="79" t="s">
        <v>254</v>
      </c>
      <c r="AE160" s="79" t="s">
        <v>255</v>
      </c>
      <c r="AF160" s="79" t="s">
        <v>256</v>
      </c>
    </row>
    <row r="161" spans="1:32" hidden="1">
      <c r="A161" s="73"/>
      <c r="B161" s="73"/>
      <c r="C161" s="73"/>
      <c r="D161" s="166" t="s">
        <v>257</v>
      </c>
      <c r="E161" s="83" t="s">
        <v>258</v>
      </c>
      <c r="F161" s="83" t="s">
        <v>259</v>
      </c>
      <c r="G161" s="83" t="s">
        <v>260</v>
      </c>
      <c r="H161" s="262" t="s">
        <v>64</v>
      </c>
      <c r="I161" s="90">
        <v>19</v>
      </c>
      <c r="J161" s="89"/>
      <c r="K161" s="90">
        <v>19</v>
      </c>
      <c r="L161" s="83" t="s">
        <v>141</v>
      </c>
      <c r="M161" s="83" t="s">
        <v>38</v>
      </c>
      <c r="N161" s="83" t="s">
        <v>231</v>
      </c>
      <c r="O161" s="83" t="s">
        <v>154</v>
      </c>
      <c r="P161" s="168">
        <v>0</v>
      </c>
      <c r="Q161" s="263" t="s">
        <v>142</v>
      </c>
      <c r="Y161" s="25"/>
      <c r="Z161" s="266" t="str">
        <f>IF((AND('Scope of Work'!J20=TRUE,'Scope of Work'!J63=TRUE,H7=FALSE,'Project Information'!K4=FALSE)),"Y","N")</f>
        <v>N</v>
      </c>
      <c r="AA161" s="265" t="str">
        <f t="shared" si="4"/>
        <v>N</v>
      </c>
      <c r="AD161" s="79" t="s">
        <v>261</v>
      </c>
      <c r="AE161" s="79" t="s">
        <v>262</v>
      </c>
      <c r="AF161" s="79" t="s">
        <v>263</v>
      </c>
    </row>
    <row r="162" spans="1:32" hidden="1">
      <c r="A162" s="73"/>
      <c r="B162" s="73"/>
      <c r="C162" s="73"/>
      <c r="D162" s="166" t="s">
        <v>264</v>
      </c>
      <c r="E162" s="83" t="s">
        <v>265</v>
      </c>
      <c r="F162" s="83" t="s">
        <v>266</v>
      </c>
      <c r="G162" s="83" t="s">
        <v>267</v>
      </c>
      <c r="H162" s="262" t="s">
        <v>64</v>
      </c>
      <c r="I162" s="90">
        <v>20</v>
      </c>
      <c r="J162" s="89"/>
      <c r="K162" s="90">
        <v>20</v>
      </c>
      <c r="L162" s="83" t="s">
        <v>153</v>
      </c>
      <c r="M162" s="83" t="s">
        <v>154</v>
      </c>
      <c r="N162" s="83" t="s">
        <v>39</v>
      </c>
      <c r="O162" s="83" t="s">
        <v>40</v>
      </c>
      <c r="P162" s="168">
        <v>0</v>
      </c>
      <c r="Q162" s="263" t="s">
        <v>142</v>
      </c>
      <c r="Y162" s="25"/>
      <c r="Z162" s="266" t="str">
        <f>IF((AND('Scope of Work'!J20=TRUE,'Scope of Work'!J63=TRUE,H7=FALSE,'Project Information'!K4=FALSE)),"Y","N")</f>
        <v>N</v>
      </c>
      <c r="AA162" s="265" t="str">
        <f t="shared" si="4"/>
        <v>N</v>
      </c>
      <c r="AD162" s="79" t="s">
        <v>268</v>
      </c>
      <c r="AE162" s="79" t="s">
        <v>269</v>
      </c>
      <c r="AF162" s="79" t="s">
        <v>270</v>
      </c>
    </row>
    <row r="163" spans="1:32" hidden="1">
      <c r="A163" s="73"/>
      <c r="B163" s="73"/>
      <c r="C163" s="73"/>
      <c r="D163" s="166" t="s">
        <v>561</v>
      </c>
      <c r="E163" s="83" t="s">
        <v>562</v>
      </c>
      <c r="F163" s="83" t="s">
        <v>563</v>
      </c>
      <c r="G163" s="83" t="s">
        <v>564</v>
      </c>
      <c r="H163" s="262" t="s">
        <v>64</v>
      </c>
      <c r="I163" s="90">
        <v>21</v>
      </c>
      <c r="J163" s="89"/>
      <c r="K163" s="90">
        <v>21</v>
      </c>
      <c r="L163" s="83" t="s">
        <v>419</v>
      </c>
      <c r="M163" s="83" t="s">
        <v>154</v>
      </c>
      <c r="N163" s="83" t="s">
        <v>39</v>
      </c>
      <c r="O163" s="83" t="s">
        <v>40</v>
      </c>
      <c r="P163" s="168">
        <v>0</v>
      </c>
      <c r="Q163" s="263" t="s">
        <v>142</v>
      </c>
      <c r="Y163" s="25"/>
      <c r="Z163" s="266" t="str">
        <f>IF((AND('Scope of Work'!J20=TRUE,'Scope of Work'!J63=TRUE,'Scope of Work'!J69=TRUE,H7=FALSE,'Project Information'!K4=FALSE)),"Y","N")</f>
        <v>N</v>
      </c>
      <c r="AA163" s="265" t="str">
        <f t="shared" si="4"/>
        <v>N</v>
      </c>
      <c r="AD163" s="79" t="s">
        <v>565</v>
      </c>
      <c r="AE163" s="79" t="s">
        <v>566</v>
      </c>
      <c r="AF163" s="79" t="s">
        <v>567</v>
      </c>
    </row>
    <row r="164" spans="1:32" hidden="1">
      <c r="A164" s="73"/>
      <c r="B164" s="73"/>
      <c r="C164" s="73"/>
      <c r="D164" s="166" t="s">
        <v>568</v>
      </c>
      <c r="E164" s="83" t="s">
        <v>569</v>
      </c>
      <c r="F164" s="83" t="s">
        <v>570</v>
      </c>
      <c r="G164" s="83" t="s">
        <v>571</v>
      </c>
      <c r="H164" s="262" t="s">
        <v>64</v>
      </c>
      <c r="I164" s="90">
        <v>22</v>
      </c>
      <c r="J164" s="89"/>
      <c r="K164" s="90">
        <v>22</v>
      </c>
      <c r="L164" s="83" t="s">
        <v>430</v>
      </c>
      <c r="M164" s="83" t="s">
        <v>154</v>
      </c>
      <c r="N164" s="83" t="s">
        <v>39</v>
      </c>
      <c r="O164" s="83" t="s">
        <v>40</v>
      </c>
      <c r="P164" s="168">
        <v>0</v>
      </c>
      <c r="Q164" s="263" t="s">
        <v>142</v>
      </c>
      <c r="Y164" s="25"/>
      <c r="Z164" s="266" t="str">
        <f>IF((AND('Scope of Work'!J20=TRUE,'Scope of Work'!J63=TRUE,'Scope of Work'!J69=TRUE,H7=FALSE,'Project Information'!K4=FALSE)),"Y","N")</f>
        <v>N</v>
      </c>
      <c r="AA164" s="265" t="str">
        <f t="shared" si="4"/>
        <v>N</v>
      </c>
      <c r="AD164" s="79" t="s">
        <v>572</v>
      </c>
      <c r="AE164" s="79" t="s">
        <v>573</v>
      </c>
      <c r="AF164" s="79" t="s">
        <v>574</v>
      </c>
    </row>
    <row r="165" spans="1:32" hidden="1">
      <c r="A165" s="73"/>
      <c r="B165" s="73"/>
      <c r="C165" s="73"/>
      <c r="D165" s="166" t="s">
        <v>575</v>
      </c>
      <c r="E165" s="83" t="s">
        <v>576</v>
      </c>
      <c r="F165" s="83" t="s">
        <v>577</v>
      </c>
      <c r="G165" s="83" t="s">
        <v>549</v>
      </c>
      <c r="H165" s="262" t="s">
        <v>64</v>
      </c>
      <c r="I165" s="90">
        <v>23</v>
      </c>
      <c r="J165" s="89"/>
      <c r="K165" s="90">
        <v>23</v>
      </c>
      <c r="L165" s="83" t="s">
        <v>141</v>
      </c>
      <c r="M165" s="83" t="s">
        <v>38</v>
      </c>
      <c r="N165" s="83" t="s">
        <v>39</v>
      </c>
      <c r="O165" s="83" t="s">
        <v>40</v>
      </c>
      <c r="P165" s="168">
        <v>0</v>
      </c>
      <c r="Q165" s="263" t="s">
        <v>142</v>
      </c>
      <c r="Y165" s="25"/>
      <c r="Z165" s="265" t="str">
        <f>IF((AND('Scope of Work'!J20=TRUE,'Scope of Work'!J63=TRUE,H7=FALSE,'Project Information'!K4=FALSE)),"Y","N")</f>
        <v>N</v>
      </c>
      <c r="AA165" s="265" t="str">
        <f t="shared" si="4"/>
        <v>N</v>
      </c>
      <c r="AD165" s="79" t="s">
        <v>578</v>
      </c>
      <c r="AE165" s="79" t="s">
        <v>579</v>
      </c>
      <c r="AF165" s="79" t="s">
        <v>580</v>
      </c>
    </row>
    <row r="166" spans="1:32" hidden="1">
      <c r="A166" s="73"/>
      <c r="B166" s="73"/>
      <c r="C166" s="73"/>
      <c r="D166" s="166" t="s">
        <v>581</v>
      </c>
      <c r="E166" s="83" t="s">
        <v>582</v>
      </c>
      <c r="F166" s="83" t="s">
        <v>583</v>
      </c>
      <c r="G166" s="83" t="s">
        <v>482</v>
      </c>
      <c r="H166" s="262" t="s">
        <v>64</v>
      </c>
      <c r="I166" s="89"/>
      <c r="J166" s="89"/>
      <c r="K166" s="90">
        <v>23</v>
      </c>
      <c r="L166" s="85"/>
      <c r="M166" s="85"/>
      <c r="N166" s="85"/>
      <c r="O166" s="85"/>
      <c r="P166" s="168">
        <v>0</v>
      </c>
      <c r="Q166" s="87"/>
      <c r="Y166" s="25"/>
      <c r="Z166" s="265" t="str">
        <f>IF((AND('Scope of Work'!J20=TRUE,'Scope of Work'!J63=TRUE,H7=FALSE,'Project Information'!K4=FALSE)),"Y","N")</f>
        <v>N</v>
      </c>
      <c r="AA166" s="265" t="str">
        <f t="shared" si="4"/>
        <v>N</v>
      </c>
      <c r="AD166" s="79" t="s">
        <v>578</v>
      </c>
      <c r="AE166" s="79" t="s">
        <v>579</v>
      </c>
      <c r="AF166" s="79" t="s">
        <v>580</v>
      </c>
    </row>
    <row r="167" spans="1:32" hidden="1">
      <c r="A167" s="239"/>
      <c r="B167" s="239"/>
      <c r="C167" s="239"/>
      <c r="D167" s="166" t="s">
        <v>584</v>
      </c>
      <c r="E167" s="83" t="s">
        <v>585</v>
      </c>
      <c r="F167" s="83" t="s">
        <v>586</v>
      </c>
      <c r="G167" s="83" t="s">
        <v>484</v>
      </c>
      <c r="H167" s="92" t="s">
        <v>485</v>
      </c>
      <c r="I167" s="167">
        <v>31</v>
      </c>
      <c r="J167" s="89"/>
      <c r="K167" s="167">
        <v>31</v>
      </c>
      <c r="L167" s="83" t="s">
        <v>141</v>
      </c>
      <c r="M167" s="83" t="s">
        <v>38</v>
      </c>
      <c r="N167" s="83" t="s">
        <v>39</v>
      </c>
      <c r="O167" s="83" t="s">
        <v>40</v>
      </c>
      <c r="P167" s="168">
        <v>0</v>
      </c>
      <c r="Q167" s="263" t="s">
        <v>486</v>
      </c>
      <c r="Y167" s="25"/>
      <c r="Z167" s="266" t="str">
        <f>IF((AND('Scope of Work'!J29=TRUE,'Scope of Work'!J56=TRUE,H7=FALSE,'Project Information'!K4=FALSE)),"Y","N")</f>
        <v>N</v>
      </c>
      <c r="AA167" s="265" t="str">
        <f t="shared" si="4"/>
        <v>N</v>
      </c>
      <c r="AD167" s="79" t="s">
        <v>587</v>
      </c>
      <c r="AE167" s="79" t="s">
        <v>588</v>
      </c>
      <c r="AF167" s="79" t="s">
        <v>589</v>
      </c>
    </row>
    <row r="168" spans="1:32" hidden="1">
      <c r="A168" s="73"/>
      <c r="B168" s="73"/>
      <c r="C168" s="73"/>
      <c r="D168" s="166" t="s">
        <v>590</v>
      </c>
      <c r="E168" s="83" t="s">
        <v>591</v>
      </c>
      <c r="F168" s="83" t="s">
        <v>592</v>
      </c>
      <c r="G168" s="83" t="s">
        <v>484</v>
      </c>
      <c r="H168" s="92" t="s">
        <v>485</v>
      </c>
      <c r="I168" s="167">
        <v>32</v>
      </c>
      <c r="J168" s="89"/>
      <c r="K168" s="167">
        <v>32</v>
      </c>
      <c r="L168" s="83" t="s">
        <v>141</v>
      </c>
      <c r="M168" s="83" t="s">
        <v>38</v>
      </c>
      <c r="N168" s="83" t="s">
        <v>39</v>
      </c>
      <c r="O168" s="83" t="s">
        <v>40</v>
      </c>
      <c r="P168" s="168">
        <v>0</v>
      </c>
      <c r="Q168" s="263" t="s">
        <v>486</v>
      </c>
      <c r="Y168" s="25"/>
      <c r="Z168" s="265" t="str">
        <f>IF((AND('Scope of Work'!J29=TRUE,'Scope of Work'!J56=TRUE,H7=FALSE,'Project Information'!K4=FALSE)),"Y","N")</f>
        <v>N</v>
      </c>
      <c r="AA168" s="265" t="str">
        <f t="shared" si="4"/>
        <v>N</v>
      </c>
      <c r="AD168" s="79" t="s">
        <v>593</v>
      </c>
      <c r="AE168" s="79" t="s">
        <v>594</v>
      </c>
      <c r="AF168" s="79" t="s">
        <v>595</v>
      </c>
    </row>
    <row r="169" spans="1:32" hidden="1">
      <c r="A169" s="73"/>
      <c r="B169" s="73"/>
      <c r="C169" s="73"/>
      <c r="D169" s="166" t="s">
        <v>596</v>
      </c>
      <c r="E169" s="83" t="s">
        <v>597</v>
      </c>
      <c r="F169" s="83" t="s">
        <v>598</v>
      </c>
      <c r="G169" s="83" t="s">
        <v>491</v>
      </c>
      <c r="H169" s="92" t="s">
        <v>485</v>
      </c>
      <c r="I169" s="89"/>
      <c r="J169" s="89"/>
      <c r="K169" s="167">
        <v>32</v>
      </c>
      <c r="L169" s="85"/>
      <c r="M169" s="85"/>
      <c r="N169" s="85"/>
      <c r="O169" s="85"/>
      <c r="P169" s="168">
        <v>0</v>
      </c>
      <c r="Q169" s="87"/>
      <c r="Y169" s="25"/>
      <c r="Z169" s="265" t="str">
        <f>IF((AND('Scope of Work'!J29=TRUE,'Scope of Work'!J56=TRUE,H7=FALSE,'Project Information'!K4=FALSE)),"Y","N")</f>
        <v>N</v>
      </c>
      <c r="AA169" s="265" t="str">
        <f t="shared" si="4"/>
        <v>N</v>
      </c>
      <c r="AD169" s="79" t="s">
        <v>593</v>
      </c>
      <c r="AE169" s="79" t="s">
        <v>594</v>
      </c>
      <c r="AF169" s="79" t="s">
        <v>595</v>
      </c>
    </row>
    <row r="170" spans="1:32" hidden="1">
      <c r="A170" s="73"/>
      <c r="B170" s="73"/>
      <c r="C170" s="73"/>
      <c r="D170" s="345"/>
      <c r="E170" s="346"/>
      <c r="F170" s="346"/>
      <c r="G170" s="347" t="s">
        <v>599</v>
      </c>
      <c r="H170" s="347" t="s">
        <v>22</v>
      </c>
      <c r="I170" s="348" t="s">
        <v>23</v>
      </c>
      <c r="J170" s="349" t="s">
        <v>24</v>
      </c>
      <c r="K170" s="348" t="s">
        <v>25</v>
      </c>
      <c r="L170" s="350" t="s">
        <v>26</v>
      </c>
      <c r="M170" s="350" t="s">
        <v>26</v>
      </c>
      <c r="N170" s="347" t="s">
        <v>27</v>
      </c>
      <c r="O170" s="347" t="s">
        <v>28</v>
      </c>
      <c r="P170" s="347" t="s">
        <v>29</v>
      </c>
      <c r="Q170" s="351" t="s">
        <v>30</v>
      </c>
      <c r="Y170" s="25"/>
      <c r="Z170" s="265" t="str">
        <f>IF(AND('Scope of Work'!J23=TRUE,'Scope of Work'!J55=TRUE),IF(COUNTIF(AA172:AA176,"Y"),"Show","Hide"),IF(COUNTIF(Z172:Z176,"Y"),"Show","Hide"))</f>
        <v>Hide</v>
      </c>
      <c r="AA170" s="265" t="str">
        <f>IF(Z170="Show","Y","N")</f>
        <v>N</v>
      </c>
    </row>
    <row r="171" spans="1:32" hidden="1">
      <c r="A171" s="73"/>
      <c r="B171" s="73"/>
      <c r="C171" s="73"/>
      <c r="D171" s="345"/>
      <c r="E171" s="346"/>
      <c r="F171" s="346"/>
      <c r="G171" s="347" t="s">
        <v>31</v>
      </c>
      <c r="H171" s="350" t="s">
        <v>32</v>
      </c>
      <c r="I171" s="348" t="s">
        <v>33</v>
      </c>
      <c r="J171" s="348" t="s">
        <v>33</v>
      </c>
      <c r="K171" s="348" t="s">
        <v>33</v>
      </c>
      <c r="L171" s="350" t="s">
        <v>33</v>
      </c>
      <c r="M171" s="350" t="s">
        <v>29</v>
      </c>
      <c r="N171" s="347" t="s">
        <v>34</v>
      </c>
      <c r="O171" s="347" t="s">
        <v>29</v>
      </c>
      <c r="P171" s="347"/>
      <c r="Q171" s="351"/>
      <c r="Y171" s="25"/>
      <c r="Z171" s="265" t="str">
        <f>IF(AND('Scope of Work'!J23=TRUE,'Scope of Work'!J55=TRUE),IF(COUNTIF(AA172:AA176,"Y"),"Show","Hide"),IF(COUNTIF(Z172:Z176,"Y"),"Show","Hide"))</f>
        <v>Hide</v>
      </c>
      <c r="AA171" s="265" t="str">
        <f>IF(Z171="Show","Y","N")</f>
        <v>N</v>
      </c>
    </row>
    <row r="172" spans="1:32" hidden="1">
      <c r="A172" s="239"/>
      <c r="B172" s="239"/>
      <c r="C172" s="239"/>
      <c r="D172" s="166" t="s">
        <v>600</v>
      </c>
      <c r="E172" s="83"/>
      <c r="F172" s="83"/>
      <c r="G172" s="83" t="s">
        <v>476</v>
      </c>
      <c r="H172" s="262" t="s">
        <v>64</v>
      </c>
      <c r="I172" s="167">
        <v>92</v>
      </c>
      <c r="J172" s="89"/>
      <c r="K172" s="167">
        <v>92</v>
      </c>
      <c r="L172" s="85"/>
      <c r="M172" s="85"/>
      <c r="N172" s="85"/>
      <c r="O172" s="85"/>
      <c r="P172" s="168">
        <v>0</v>
      </c>
      <c r="Q172" s="87"/>
      <c r="Y172" s="25"/>
      <c r="Z172" s="265" t="str">
        <f>IF((AND('Scope of Work'!J23=TRUE,'Scope of Work'!J55=TRUE,'Scope of Work'!J26=TRUE,H7=FALSE,'Project Information'!K4=FALSE)),"Y","N")</f>
        <v>N</v>
      </c>
      <c r="AA172" s="265" t="str">
        <f t="shared" ref="AA172:AA220" si="5">IF($Z172="Y","Y","N")</f>
        <v>N</v>
      </c>
    </row>
    <row r="173" spans="1:32" hidden="1">
      <c r="A173" s="239"/>
      <c r="B173" s="239"/>
      <c r="C173" s="239"/>
      <c r="D173" s="166" t="s">
        <v>600</v>
      </c>
      <c r="E173" s="83"/>
      <c r="F173" s="83"/>
      <c r="G173" s="83" t="s">
        <v>601</v>
      </c>
      <c r="H173" s="262" t="s">
        <v>64</v>
      </c>
      <c r="I173" s="89"/>
      <c r="J173" s="89"/>
      <c r="K173" s="167">
        <v>92</v>
      </c>
      <c r="L173" s="85"/>
      <c r="M173" s="85"/>
      <c r="N173" s="85"/>
      <c r="O173" s="85"/>
      <c r="P173" s="168">
        <v>0</v>
      </c>
      <c r="Q173" s="87"/>
      <c r="Y173" s="25"/>
      <c r="Z173" s="265" t="str">
        <f>IF((AND('Scope of Work'!J23=TRUE,'Scope of Work'!J55=TRUE,H7=FALSE,'Project Information'!K4=FALSE)),"Y","N")</f>
        <v>N</v>
      </c>
      <c r="AA173" s="265" t="str">
        <f t="shared" si="5"/>
        <v>N</v>
      </c>
      <c r="AD173" s="79" t="s">
        <v>602</v>
      </c>
    </row>
    <row r="174" spans="1:32" hidden="1">
      <c r="A174" s="239"/>
      <c r="B174" s="239"/>
      <c r="C174" s="239"/>
      <c r="D174" s="166" t="s">
        <v>603</v>
      </c>
      <c r="E174" s="83"/>
      <c r="F174" s="83"/>
      <c r="G174" s="83" t="s">
        <v>476</v>
      </c>
      <c r="H174" s="262" t="s">
        <v>64</v>
      </c>
      <c r="I174" s="167">
        <v>93</v>
      </c>
      <c r="J174" s="89"/>
      <c r="K174" s="167">
        <v>93</v>
      </c>
      <c r="L174" s="85"/>
      <c r="M174" s="85"/>
      <c r="N174" s="85"/>
      <c r="O174" s="85"/>
      <c r="P174" s="168"/>
      <c r="Q174" s="87"/>
      <c r="Y174" s="25"/>
      <c r="Z174" s="265" t="str">
        <f>IF((AND('Scope of Work'!J23=TRUE,'Scope of Work'!J55=TRUE,'Scope of Work'!J26=TRUE,H7=FALSE,'Project Information'!K4=FALSE)),"Y","N")</f>
        <v>N</v>
      </c>
      <c r="AA174" s="265" t="str">
        <f t="shared" si="5"/>
        <v>N</v>
      </c>
      <c r="AD174" s="79"/>
    </row>
    <row r="175" spans="1:32" hidden="1">
      <c r="A175" s="239"/>
      <c r="B175" s="239"/>
      <c r="C175" s="239"/>
      <c r="D175" s="166" t="s">
        <v>603</v>
      </c>
      <c r="E175" s="83"/>
      <c r="F175" s="83"/>
      <c r="G175" s="83" t="s">
        <v>601</v>
      </c>
      <c r="H175" s="262" t="s">
        <v>64</v>
      </c>
      <c r="I175" s="89"/>
      <c r="J175" s="89"/>
      <c r="K175" s="167">
        <v>93</v>
      </c>
      <c r="L175" s="85"/>
      <c r="M175" s="85"/>
      <c r="N175" s="85"/>
      <c r="O175" s="85"/>
      <c r="P175" s="168">
        <v>0</v>
      </c>
      <c r="Q175" s="87"/>
      <c r="Y175" s="25"/>
      <c r="Z175" s="265" t="str">
        <f>IF((AND('Scope of Work'!J23=TRUE,'Scope of Work'!J55=TRUE,H7=FALSE,'Project Information'!K4=FALSE)),"Y","N")</f>
        <v>N</v>
      </c>
      <c r="AA175" s="265" t="str">
        <f t="shared" si="5"/>
        <v>N</v>
      </c>
      <c r="AD175" s="79" t="s">
        <v>604</v>
      </c>
    </row>
    <row r="176" spans="1:32" hidden="1">
      <c r="A176" s="239"/>
      <c r="B176" s="239"/>
      <c r="C176" s="239"/>
      <c r="D176" s="166" t="s">
        <v>605</v>
      </c>
      <c r="E176" s="83"/>
      <c r="F176" s="83"/>
      <c r="G176" s="83" t="s">
        <v>606</v>
      </c>
      <c r="H176" s="262" t="s">
        <v>64</v>
      </c>
      <c r="I176" s="89"/>
      <c r="J176" s="89"/>
      <c r="K176" s="167">
        <v>93</v>
      </c>
      <c r="L176" s="85"/>
      <c r="M176" s="85"/>
      <c r="N176" s="85"/>
      <c r="O176" s="85"/>
      <c r="P176" s="168">
        <v>0</v>
      </c>
      <c r="Q176" s="87"/>
      <c r="Y176" s="25"/>
      <c r="Z176" s="265" t="str">
        <f>IF((AND('Scope of Work'!J23=TRUE,'Scope of Work'!J55=TRUE,H7=FALSE,'Project Information'!K4=FALSE)),"Y","N")</f>
        <v>N</v>
      </c>
      <c r="AA176" s="265" t="str">
        <f t="shared" si="5"/>
        <v>N</v>
      </c>
      <c r="AD176" s="79" t="s">
        <v>604</v>
      </c>
    </row>
    <row r="177" spans="1:32" hidden="1">
      <c r="A177" s="73"/>
      <c r="B177" s="73"/>
      <c r="C177" s="73"/>
      <c r="D177" s="345"/>
      <c r="E177" s="346"/>
      <c r="F177" s="346"/>
      <c r="G177" s="347" t="s">
        <v>599</v>
      </c>
      <c r="H177" s="347" t="s">
        <v>22</v>
      </c>
      <c r="I177" s="348" t="s">
        <v>23</v>
      </c>
      <c r="J177" s="349" t="s">
        <v>24</v>
      </c>
      <c r="K177" s="348" t="s">
        <v>25</v>
      </c>
      <c r="L177" s="350" t="s">
        <v>26</v>
      </c>
      <c r="M177" s="350" t="s">
        <v>26</v>
      </c>
      <c r="N177" s="347" t="s">
        <v>27</v>
      </c>
      <c r="O177" s="347" t="s">
        <v>28</v>
      </c>
      <c r="P177" s="347" t="s">
        <v>29</v>
      </c>
      <c r="Q177" s="351" t="s">
        <v>30</v>
      </c>
      <c r="Y177" s="25"/>
      <c r="Z177" s="265" t="str">
        <f>IF(AND('Scope of Work'!J23=TRUE,'Scope of Work'!J56=TRUE),IF(COUNTIF(AA179:AA183,"Y"),"Show","Hide"),IF(COUNTIF(Z179:Z183,"Y"),"Show","Hide"))</f>
        <v>Hide</v>
      </c>
      <c r="AA177" s="265" t="str">
        <f>IF(Z177="Show","Y","N")</f>
        <v>N</v>
      </c>
    </row>
    <row r="178" spans="1:32" hidden="1">
      <c r="A178" s="73"/>
      <c r="B178" s="73"/>
      <c r="C178" s="73"/>
      <c r="D178" s="345"/>
      <c r="E178" s="346"/>
      <c r="F178" s="346"/>
      <c r="G178" s="347" t="s">
        <v>98</v>
      </c>
      <c r="H178" s="350" t="s">
        <v>32</v>
      </c>
      <c r="I178" s="348" t="s">
        <v>33</v>
      </c>
      <c r="J178" s="348" t="s">
        <v>33</v>
      </c>
      <c r="K178" s="348" t="s">
        <v>33</v>
      </c>
      <c r="L178" s="350" t="s">
        <v>33</v>
      </c>
      <c r="M178" s="350" t="s">
        <v>29</v>
      </c>
      <c r="N178" s="347" t="s">
        <v>34</v>
      </c>
      <c r="O178" s="347" t="s">
        <v>29</v>
      </c>
      <c r="P178" s="347"/>
      <c r="Q178" s="351"/>
      <c r="Y178" s="25"/>
      <c r="Z178" s="265" t="str">
        <f>IF(AND('Scope of Work'!J23=TRUE,'Scope of Work'!J56=TRUE),IF(COUNTIF(AA179:AA183,"Y"),"Show","Hide"),IF(COUNTIF(Z179:Z183,"Y"),"Show","Hide"))</f>
        <v>Hide</v>
      </c>
      <c r="AA178" s="265" t="str">
        <f>IF(Z178="Show","Y","N")</f>
        <v>N</v>
      </c>
    </row>
    <row r="179" spans="1:32" hidden="1">
      <c r="A179" s="239"/>
      <c r="B179" s="239"/>
      <c r="C179" s="239"/>
      <c r="D179" s="166" t="s">
        <v>607</v>
      </c>
      <c r="E179" s="83" t="s">
        <v>608</v>
      </c>
      <c r="F179" s="83" t="s">
        <v>609</v>
      </c>
      <c r="G179" s="83" t="s">
        <v>476</v>
      </c>
      <c r="H179" s="262" t="s">
        <v>64</v>
      </c>
      <c r="I179" s="167">
        <v>94</v>
      </c>
      <c r="J179" s="89"/>
      <c r="K179" s="167">
        <v>94</v>
      </c>
      <c r="L179" s="85"/>
      <c r="M179" s="85"/>
      <c r="N179" s="85"/>
      <c r="O179" s="85"/>
      <c r="P179" s="168">
        <v>0</v>
      </c>
      <c r="Q179" s="87"/>
      <c r="Y179" s="25"/>
      <c r="Z179" s="265" t="str">
        <f>IF((AND('Scope of Work'!J23=TRUE,'Scope of Work'!J56=TRUE,'Scope of Work'!J26=TRUE,H7=FALSE,'Project Information'!K4=FALSE)),"Y","N")</f>
        <v>N</v>
      </c>
      <c r="AA179" s="265" t="str">
        <f t="shared" si="5"/>
        <v>N</v>
      </c>
    </row>
    <row r="180" spans="1:32" hidden="1">
      <c r="A180" s="239"/>
      <c r="B180" s="239"/>
      <c r="C180" s="239"/>
      <c r="D180" s="166" t="s">
        <v>610</v>
      </c>
      <c r="E180" s="83" t="s">
        <v>611</v>
      </c>
      <c r="F180" s="83" t="s">
        <v>612</v>
      </c>
      <c r="G180" s="83" t="s">
        <v>601</v>
      </c>
      <c r="H180" s="262" t="s">
        <v>64</v>
      </c>
      <c r="I180" s="89"/>
      <c r="J180" s="89"/>
      <c r="K180" s="167">
        <v>94</v>
      </c>
      <c r="L180" s="85"/>
      <c r="M180" s="85"/>
      <c r="N180" s="85"/>
      <c r="O180" s="85"/>
      <c r="P180" s="168">
        <v>0</v>
      </c>
      <c r="Q180" s="87"/>
      <c r="Y180" s="25"/>
      <c r="Z180" s="265" t="str">
        <f>IF((AND('Scope of Work'!J23=TRUE,'Scope of Work'!J56=TRUE,H7=FALSE,'Project Information'!K4=FALSE)),"Y","N")</f>
        <v>N</v>
      </c>
      <c r="AA180" s="265" t="str">
        <f t="shared" si="5"/>
        <v>N</v>
      </c>
      <c r="AD180" s="79" t="s">
        <v>613</v>
      </c>
      <c r="AF180" s="79" t="s">
        <v>614</v>
      </c>
    </row>
    <row r="181" spans="1:32" hidden="1">
      <c r="A181" s="73"/>
      <c r="B181" s="73"/>
      <c r="C181" s="73"/>
      <c r="D181" s="166" t="s">
        <v>615</v>
      </c>
      <c r="E181" s="83" t="s">
        <v>616</v>
      </c>
      <c r="F181" s="83" t="s">
        <v>617</v>
      </c>
      <c r="G181" s="83" t="s">
        <v>476</v>
      </c>
      <c r="H181" s="262" t="s">
        <v>64</v>
      </c>
      <c r="I181" s="167">
        <v>95</v>
      </c>
      <c r="J181" s="89"/>
      <c r="K181" s="167">
        <v>95</v>
      </c>
      <c r="L181" s="85"/>
      <c r="M181" s="85"/>
      <c r="N181" s="85"/>
      <c r="O181" s="85"/>
      <c r="P181" s="168"/>
      <c r="Q181" s="87"/>
      <c r="Y181" s="25"/>
      <c r="Z181" s="265" t="str">
        <f>IF((AND('Scope of Work'!J23=TRUE,'Scope of Work'!J56=TRUE,'Scope of Work'!J26=TRUE,H7=FALSE,'Project Information'!K4=FALSE)),"Y","N")</f>
        <v>N</v>
      </c>
      <c r="AA181" s="265" t="str">
        <f t="shared" si="5"/>
        <v>N</v>
      </c>
      <c r="AD181" s="79"/>
      <c r="AF181" s="79"/>
    </row>
    <row r="182" spans="1:32" hidden="1">
      <c r="A182" s="73"/>
      <c r="B182" s="73"/>
      <c r="C182" s="73"/>
      <c r="D182" s="166" t="s">
        <v>618</v>
      </c>
      <c r="E182" s="83" t="s">
        <v>619</v>
      </c>
      <c r="F182" s="83" t="s">
        <v>620</v>
      </c>
      <c r="G182" s="83" t="s">
        <v>601</v>
      </c>
      <c r="H182" s="262" t="s">
        <v>64</v>
      </c>
      <c r="I182" s="89"/>
      <c r="J182" s="89"/>
      <c r="K182" s="167">
        <v>95</v>
      </c>
      <c r="L182" s="85"/>
      <c r="M182" s="85"/>
      <c r="N182" s="85"/>
      <c r="O182" s="85"/>
      <c r="P182" s="168">
        <v>0</v>
      </c>
      <c r="Q182" s="87"/>
      <c r="Y182" s="25"/>
      <c r="Z182" s="265" t="str">
        <f>IF((AND('Scope of Work'!J23=TRUE,'Scope of Work'!J56=TRUE,H7=FALSE,'Project Information'!K4=FALSE)),"Y","N")</f>
        <v>N</v>
      </c>
      <c r="AA182" s="265" t="str">
        <f t="shared" si="5"/>
        <v>N</v>
      </c>
      <c r="AD182" s="79" t="s">
        <v>621</v>
      </c>
      <c r="AF182" s="79" t="s">
        <v>622</v>
      </c>
    </row>
    <row r="183" spans="1:32" hidden="1">
      <c r="A183" s="73"/>
      <c r="B183" s="73"/>
      <c r="C183" s="73"/>
      <c r="D183" s="166" t="s">
        <v>623</v>
      </c>
      <c r="E183" s="83" t="s">
        <v>624</v>
      </c>
      <c r="F183" s="83" t="s">
        <v>625</v>
      </c>
      <c r="G183" s="83" t="s">
        <v>606</v>
      </c>
      <c r="H183" s="262" t="s">
        <v>64</v>
      </c>
      <c r="I183" s="89"/>
      <c r="J183" s="89"/>
      <c r="K183" s="167">
        <v>95</v>
      </c>
      <c r="L183" s="85"/>
      <c r="M183" s="85"/>
      <c r="N183" s="85"/>
      <c r="O183" s="85"/>
      <c r="P183" s="168">
        <v>0</v>
      </c>
      <c r="Q183" s="87"/>
      <c r="Y183" s="25"/>
      <c r="Z183" s="265" t="str">
        <f>IF((AND('Scope of Work'!J23=TRUE,'Scope of Work'!J56=TRUE,H7=FALSE,'Project Information'!K4=FALSE)),"Y","N")</f>
        <v>N</v>
      </c>
      <c r="AA183" s="265" t="str">
        <f t="shared" si="5"/>
        <v>N</v>
      </c>
      <c r="AD183" s="79" t="s">
        <v>621</v>
      </c>
      <c r="AF183" s="79" t="s">
        <v>622</v>
      </c>
    </row>
    <row r="184" spans="1:32" hidden="1">
      <c r="A184" s="73"/>
      <c r="B184" s="73"/>
      <c r="C184" s="73"/>
      <c r="D184" s="352"/>
      <c r="E184" s="353"/>
      <c r="F184" s="353"/>
      <c r="G184" s="354" t="s">
        <v>626</v>
      </c>
      <c r="H184" s="355" t="s">
        <v>22</v>
      </c>
      <c r="I184" s="356" t="s">
        <v>23</v>
      </c>
      <c r="J184" s="357" t="s">
        <v>24</v>
      </c>
      <c r="K184" s="356" t="s">
        <v>25</v>
      </c>
      <c r="L184" s="358" t="s">
        <v>26</v>
      </c>
      <c r="M184" s="358" t="s">
        <v>26</v>
      </c>
      <c r="N184" s="355" t="s">
        <v>27</v>
      </c>
      <c r="O184" s="355" t="s">
        <v>28</v>
      </c>
      <c r="P184" s="355" t="s">
        <v>29</v>
      </c>
      <c r="Q184" s="359" t="s">
        <v>30</v>
      </c>
      <c r="Y184" s="25"/>
      <c r="Z184" s="265" t="str">
        <f>IF(AND('Scope of Work'!J11=TRUE,'Scope of Work'!J35=TRUE,'Scope of Work'!J55=TRUE),IF(COUNTIF(AA186:AA193,"Y"),"Show","Hide"),IF(COUNTIF(Z186:Z193,"Y"),"Show","Hide"))</f>
        <v>Hide</v>
      </c>
      <c r="AA184" s="265" t="str">
        <f>IF(Z184="Show","Y","N")</f>
        <v>N</v>
      </c>
    </row>
    <row r="185" spans="1:32" hidden="1">
      <c r="A185" s="73"/>
      <c r="B185" s="73"/>
      <c r="C185" s="73"/>
      <c r="D185" s="352"/>
      <c r="E185" s="353"/>
      <c r="F185" s="353"/>
      <c r="G185" s="355" t="s">
        <v>31</v>
      </c>
      <c r="H185" s="358" t="s">
        <v>32</v>
      </c>
      <c r="I185" s="356" t="s">
        <v>33</v>
      </c>
      <c r="J185" s="356" t="s">
        <v>33</v>
      </c>
      <c r="K185" s="356" t="s">
        <v>33</v>
      </c>
      <c r="L185" s="358" t="s">
        <v>33</v>
      </c>
      <c r="M185" s="358" t="s">
        <v>29</v>
      </c>
      <c r="N185" s="355" t="s">
        <v>34</v>
      </c>
      <c r="O185" s="355" t="s">
        <v>29</v>
      </c>
      <c r="P185" s="355"/>
      <c r="Q185" s="359"/>
      <c r="Y185" s="25"/>
      <c r="Z185" s="265" t="str">
        <f>IF(AND('Scope of Work'!J11=TRUE,'Scope of Work'!J35=TRUE,'Scope of Work'!J55=TRUE),IF(COUNTIF(AA186:AA193,"Y"),"Show","Hide"),IF(COUNTIF(Z186:Z193,"Y"),"Show","Hide"))</f>
        <v>Hide</v>
      </c>
      <c r="AA185" s="265" t="str">
        <f>IF(Z185="Show","Y","N")</f>
        <v>N</v>
      </c>
    </row>
    <row r="186" spans="1:32" hidden="1">
      <c r="A186" s="239"/>
      <c r="B186" s="239"/>
      <c r="C186" s="239"/>
      <c r="D186" s="244" t="s">
        <v>627</v>
      </c>
      <c r="E186" s="83"/>
      <c r="F186" s="83"/>
      <c r="G186" s="360" t="s">
        <v>628</v>
      </c>
      <c r="H186" s="361" t="s">
        <v>629</v>
      </c>
      <c r="I186" s="129">
        <v>200</v>
      </c>
      <c r="J186" s="257"/>
      <c r="K186" s="129">
        <v>100</v>
      </c>
      <c r="L186" s="85"/>
      <c r="M186" s="85"/>
      <c r="N186" s="85"/>
      <c r="O186" s="86"/>
      <c r="P186" s="168">
        <v>5</v>
      </c>
      <c r="Q186" s="362"/>
      <c r="Y186" s="25"/>
      <c r="Z186" s="265" t="str">
        <f>IF((AND('Scope of Work'!J11=TRUE,'Scope of Work'!J55=TRUE,'Scope of Work'!J35=TRUE,H7=FALSE,'Project Information'!K4=FALSE)),"Y","N")</f>
        <v>N</v>
      </c>
      <c r="AA186" s="265" t="str">
        <f t="shared" si="5"/>
        <v>N</v>
      </c>
      <c r="AD186" s="79" t="s">
        <v>630</v>
      </c>
    </row>
    <row r="187" spans="1:32" hidden="1">
      <c r="A187" s="239"/>
      <c r="B187" s="239"/>
      <c r="C187" s="239"/>
      <c r="D187" s="244" t="s">
        <v>631</v>
      </c>
      <c r="E187" s="83"/>
      <c r="F187" s="83"/>
      <c r="G187" s="83" t="s">
        <v>88</v>
      </c>
      <c r="H187" s="361" t="s">
        <v>629</v>
      </c>
      <c r="I187" s="257"/>
      <c r="J187" s="257"/>
      <c r="K187" s="129">
        <v>100</v>
      </c>
      <c r="L187" s="85"/>
      <c r="M187" s="85"/>
      <c r="N187" s="85"/>
      <c r="O187" s="86"/>
      <c r="P187" s="168">
        <v>5</v>
      </c>
      <c r="Q187" s="362"/>
      <c r="Y187" s="25"/>
      <c r="Z187" s="265" t="str">
        <f>IF((AND('Scope of Work'!J11=TRUE,'Scope of Work'!J35=TRUE,'Scope of Work'!J55=TRUE,H7=FALSE,'Project Information'!K4=FALSE)),"Y","N")</f>
        <v>N</v>
      </c>
      <c r="AA187" s="265" t="str">
        <f t="shared" si="5"/>
        <v>N</v>
      </c>
      <c r="AD187" s="79" t="s">
        <v>630</v>
      </c>
    </row>
    <row r="188" spans="1:32" hidden="1">
      <c r="A188" s="239"/>
      <c r="B188" s="239"/>
      <c r="C188" s="239"/>
      <c r="D188" s="244" t="s">
        <v>632</v>
      </c>
      <c r="E188" s="83"/>
      <c r="F188" s="83"/>
      <c r="G188" s="360" t="s">
        <v>628</v>
      </c>
      <c r="H188" s="361" t="s">
        <v>633</v>
      </c>
      <c r="I188" s="129">
        <v>300</v>
      </c>
      <c r="J188" s="257"/>
      <c r="K188" s="129">
        <v>75</v>
      </c>
      <c r="L188" s="85"/>
      <c r="M188" s="85"/>
      <c r="N188" s="85"/>
      <c r="O188" s="86"/>
      <c r="P188" s="168">
        <v>5</v>
      </c>
      <c r="Q188" s="362"/>
      <c r="Y188" s="25"/>
      <c r="Z188" s="265" t="str">
        <f>IF((AND('Scope of Work'!J11=TRUE,'Scope of Work'!J35=TRUE,'Scope of Work'!J55=TRUE,H7=FALSE,'Project Information'!K4=FALSE)),"Y","N")</f>
        <v>N</v>
      </c>
      <c r="AA188" s="265" t="str">
        <f t="shared" si="5"/>
        <v>N</v>
      </c>
      <c r="AD188" s="79" t="s">
        <v>634</v>
      </c>
    </row>
    <row r="189" spans="1:32" hidden="1">
      <c r="A189" s="239"/>
      <c r="B189" s="239"/>
      <c r="C189" s="239"/>
      <c r="D189" s="244" t="s">
        <v>635</v>
      </c>
      <c r="E189" s="83"/>
      <c r="F189" s="83"/>
      <c r="G189" s="83" t="s">
        <v>88</v>
      </c>
      <c r="H189" s="361" t="s">
        <v>633</v>
      </c>
      <c r="I189" s="257"/>
      <c r="J189" s="257"/>
      <c r="K189" s="129">
        <v>75</v>
      </c>
      <c r="L189" s="85"/>
      <c r="M189" s="85"/>
      <c r="N189" s="85"/>
      <c r="O189" s="86"/>
      <c r="P189" s="168">
        <v>5</v>
      </c>
      <c r="Q189" s="362"/>
      <c r="Y189" s="25"/>
      <c r="Z189" s="265" t="str">
        <f>IF((AND('Scope of Work'!J11=TRUE,'Scope of Work'!J35=TRUE,'Scope of Work'!J55=TRUE,H7=FALSE,'Project Information'!K4=FALSE)),"Y","N")</f>
        <v>N</v>
      </c>
      <c r="AA189" s="265" t="str">
        <f t="shared" si="5"/>
        <v>N</v>
      </c>
      <c r="AD189" s="79" t="s">
        <v>634</v>
      </c>
    </row>
    <row r="190" spans="1:32" hidden="1">
      <c r="A190" s="239"/>
      <c r="B190" s="239"/>
      <c r="C190" s="239"/>
      <c r="D190" s="244" t="s">
        <v>636</v>
      </c>
      <c r="E190" s="83"/>
      <c r="F190" s="83"/>
      <c r="G190" s="360" t="s">
        <v>637</v>
      </c>
      <c r="H190" s="361" t="s">
        <v>633</v>
      </c>
      <c r="I190" s="257"/>
      <c r="J190" s="257"/>
      <c r="K190" s="129">
        <v>75</v>
      </c>
      <c r="L190" s="85"/>
      <c r="M190" s="85"/>
      <c r="N190" s="85"/>
      <c r="O190" s="86"/>
      <c r="P190" s="168">
        <v>0</v>
      </c>
      <c r="Q190" s="362"/>
      <c r="Y190" s="25"/>
      <c r="Z190" s="265" t="str">
        <f>IF((AND('Scope of Work'!J11=TRUE,'Scope of Work'!J35=TRUE,'Scope of Work'!J55=TRUE,H7=FALSE,'Project Information'!K4=FALSE)),"Y","N")</f>
        <v>N</v>
      </c>
      <c r="AA190" s="265" t="str">
        <f t="shared" si="5"/>
        <v>N</v>
      </c>
      <c r="AD190" s="79" t="s">
        <v>634</v>
      </c>
    </row>
    <row r="191" spans="1:32" hidden="1">
      <c r="A191" s="239"/>
      <c r="B191" s="239"/>
      <c r="C191" s="239"/>
      <c r="D191" s="244" t="s">
        <v>638</v>
      </c>
      <c r="E191" s="83"/>
      <c r="F191" s="83"/>
      <c r="G191" s="360" t="s">
        <v>628</v>
      </c>
      <c r="H191" s="361" t="s">
        <v>629</v>
      </c>
      <c r="I191" s="129">
        <v>400</v>
      </c>
      <c r="J191" s="257"/>
      <c r="K191" s="129">
        <v>200</v>
      </c>
      <c r="L191" s="85"/>
      <c r="M191" s="85"/>
      <c r="N191" s="85"/>
      <c r="O191" s="86"/>
      <c r="P191" s="168">
        <v>5</v>
      </c>
      <c r="Q191" s="362"/>
      <c r="Y191" s="25"/>
      <c r="Z191" s="265" t="str">
        <f>IF((AND('Scope of Work'!J11=TRUE,'Scope of Work'!J55=TRUE,'Scope of Work'!J35=TRUE,H7=FALSE,'Project Information'!K4=FALSE)),"Y","N")</f>
        <v>N</v>
      </c>
      <c r="AA191" s="265" t="str">
        <f t="shared" si="5"/>
        <v>N</v>
      </c>
      <c r="AD191" s="79" t="s">
        <v>639</v>
      </c>
    </row>
    <row r="192" spans="1:32" hidden="1">
      <c r="A192" s="239"/>
      <c r="B192" s="239"/>
      <c r="C192" s="239"/>
      <c r="D192" s="244" t="s">
        <v>640</v>
      </c>
      <c r="E192" s="83"/>
      <c r="F192" s="83"/>
      <c r="G192" s="83" t="s">
        <v>641</v>
      </c>
      <c r="H192" s="361" t="s">
        <v>629</v>
      </c>
      <c r="I192" s="257"/>
      <c r="J192" s="257"/>
      <c r="K192" s="129">
        <v>200</v>
      </c>
      <c r="L192" s="85"/>
      <c r="M192" s="85"/>
      <c r="N192" s="85"/>
      <c r="O192" s="86"/>
      <c r="P192" s="168">
        <v>0</v>
      </c>
      <c r="Q192" s="362"/>
      <c r="Y192" s="25"/>
      <c r="Z192" s="265" t="str">
        <f>IF((AND('Scope of Work'!J11=TRUE,'Scope of Work'!J55=TRUE,'Scope of Work'!J35=TRUE,H7=FALSE,'Project Information'!K4=FALSE)),"Y","N")</f>
        <v>N</v>
      </c>
      <c r="AA192" s="265" t="str">
        <f t="shared" si="5"/>
        <v>N</v>
      </c>
      <c r="AD192" s="79" t="s">
        <v>639</v>
      </c>
    </row>
    <row r="193" spans="1:32" hidden="1">
      <c r="A193" s="73"/>
      <c r="B193" s="73"/>
      <c r="C193" s="73"/>
      <c r="D193" s="244" t="s">
        <v>642</v>
      </c>
      <c r="E193" s="83"/>
      <c r="F193" s="83"/>
      <c r="G193" s="360" t="s">
        <v>628</v>
      </c>
      <c r="H193" s="361" t="s">
        <v>643</v>
      </c>
      <c r="I193" s="129">
        <v>475</v>
      </c>
      <c r="J193" s="257"/>
      <c r="K193" s="129">
        <v>475</v>
      </c>
      <c r="L193" s="85"/>
      <c r="M193" s="85"/>
      <c r="N193" s="85"/>
      <c r="O193" s="86"/>
      <c r="P193" s="168">
        <v>0</v>
      </c>
      <c r="Q193" s="363" t="s">
        <v>644</v>
      </c>
      <c r="Y193" s="25"/>
      <c r="Z193" s="265" t="str">
        <f>IF((AND('Scope of Work'!J11=TRUE,'Scope of Work'!J55=TRUE,'Scope of Work'!J35=TRUE,H7=FALSE,'Project Information'!K4=FALSE)),"Y","N")</f>
        <v>N</v>
      </c>
      <c r="AA193" s="265" t="str">
        <f t="shared" si="5"/>
        <v>N</v>
      </c>
      <c r="AD193" s="79" t="s">
        <v>645</v>
      </c>
    </row>
    <row r="194" spans="1:32" hidden="1">
      <c r="A194" s="73"/>
      <c r="B194" s="73"/>
      <c r="C194" s="73"/>
      <c r="D194" s="352"/>
      <c r="E194" s="353"/>
      <c r="F194" s="353"/>
      <c r="G194" s="354" t="s">
        <v>626</v>
      </c>
      <c r="H194" s="355" t="s">
        <v>22</v>
      </c>
      <c r="I194" s="356" t="s">
        <v>23</v>
      </c>
      <c r="J194" s="357" t="s">
        <v>24</v>
      </c>
      <c r="K194" s="356" t="s">
        <v>25</v>
      </c>
      <c r="L194" s="358" t="s">
        <v>26</v>
      </c>
      <c r="M194" s="358" t="s">
        <v>26</v>
      </c>
      <c r="N194" s="355" t="s">
        <v>27</v>
      </c>
      <c r="O194" s="355" t="s">
        <v>28</v>
      </c>
      <c r="P194" s="355" t="s">
        <v>29</v>
      </c>
      <c r="Q194" s="359" t="s">
        <v>30</v>
      </c>
      <c r="Y194" s="25"/>
      <c r="Z194" s="265" t="str">
        <f>IF(AND('Scope of Work'!J11=TRUE,'Scope of Work'!J35=TRUE,'Scope of Work'!J56=TRUE),IF(COUNTIF(AA196:AA203,"Y"),"Show","Hide"),IF(COUNTIF(Z196:Z203,"Y"),"Show","Hide"))</f>
        <v>Hide</v>
      </c>
      <c r="AA194" s="265" t="str">
        <f>IF(Z194="Show","Y","N")</f>
        <v>N</v>
      </c>
    </row>
    <row r="195" spans="1:32" hidden="1">
      <c r="A195" s="73"/>
      <c r="B195" s="73"/>
      <c r="C195" s="73"/>
      <c r="D195" s="352"/>
      <c r="E195" s="353"/>
      <c r="F195" s="353"/>
      <c r="G195" s="355" t="s">
        <v>98</v>
      </c>
      <c r="H195" s="358" t="s">
        <v>32</v>
      </c>
      <c r="I195" s="356" t="s">
        <v>33</v>
      </c>
      <c r="J195" s="356" t="s">
        <v>33</v>
      </c>
      <c r="K195" s="356" t="s">
        <v>33</v>
      </c>
      <c r="L195" s="358" t="s">
        <v>33</v>
      </c>
      <c r="M195" s="358" t="s">
        <v>29</v>
      </c>
      <c r="N195" s="355" t="s">
        <v>34</v>
      </c>
      <c r="O195" s="355" t="s">
        <v>29</v>
      </c>
      <c r="P195" s="355"/>
      <c r="Q195" s="359"/>
      <c r="Y195" s="25"/>
      <c r="Z195" s="265" t="str">
        <f>IF(AND('Scope of Work'!J11=TRUE,'Scope of Work'!J35=TRUE,'Scope of Work'!J56=TRUE),IF(COUNTIF(AA196:AA203,"Y"),"Show","Hide"),IF(COUNTIF(Z196:Z203,"Y"),"Show","Hide"))</f>
        <v>Hide</v>
      </c>
      <c r="AA195" s="265" t="str">
        <f>IF(Z195="Show","Y","N")</f>
        <v>N</v>
      </c>
    </row>
    <row r="196" spans="1:32" hidden="1">
      <c r="A196" s="239"/>
      <c r="B196" s="239"/>
      <c r="C196" s="239"/>
      <c r="D196" s="244" t="s">
        <v>646</v>
      </c>
      <c r="E196" s="83" t="s">
        <v>647</v>
      </c>
      <c r="F196" s="83" t="s">
        <v>648</v>
      </c>
      <c r="G196" s="360" t="s">
        <v>628</v>
      </c>
      <c r="H196" s="361" t="s">
        <v>629</v>
      </c>
      <c r="I196" s="129">
        <v>250</v>
      </c>
      <c r="J196" s="257"/>
      <c r="K196" s="129">
        <v>125</v>
      </c>
      <c r="L196" s="83" t="s">
        <v>141</v>
      </c>
      <c r="M196" s="83" t="s">
        <v>38</v>
      </c>
      <c r="N196" s="83" t="s">
        <v>39</v>
      </c>
      <c r="O196" s="83" t="s">
        <v>40</v>
      </c>
      <c r="P196" s="168">
        <v>5</v>
      </c>
      <c r="Q196" s="362"/>
      <c r="Y196" s="25"/>
      <c r="Z196" s="265" t="str">
        <f>IF((AND('Scope of Work'!J11=TRUE,'Scope of Work'!J56=TRUE,'Scope of Work'!J35=TRUE,H7=FALSE,'Project Information'!K4=FALSE)),"Y","N")</f>
        <v>N</v>
      </c>
      <c r="AA196" s="265" t="str">
        <f t="shared" si="5"/>
        <v>N</v>
      </c>
      <c r="AD196" s="79" t="s">
        <v>649</v>
      </c>
      <c r="AF196" s="79" t="s">
        <v>650</v>
      </c>
    </row>
    <row r="197" spans="1:32" hidden="1">
      <c r="A197" s="239"/>
      <c r="B197" s="239"/>
      <c r="C197" s="239"/>
      <c r="D197" s="244" t="s">
        <v>651</v>
      </c>
      <c r="E197" s="83" t="s">
        <v>652</v>
      </c>
      <c r="F197" s="83" t="s">
        <v>653</v>
      </c>
      <c r="G197" s="83" t="s">
        <v>88</v>
      </c>
      <c r="H197" s="361" t="s">
        <v>629</v>
      </c>
      <c r="I197" s="257"/>
      <c r="J197" s="257"/>
      <c r="K197" s="129">
        <v>125</v>
      </c>
      <c r="L197" s="83" t="s">
        <v>141</v>
      </c>
      <c r="M197" s="83" t="s">
        <v>38</v>
      </c>
      <c r="N197" s="83" t="s">
        <v>39</v>
      </c>
      <c r="O197" s="83" t="s">
        <v>40</v>
      </c>
      <c r="P197" s="168">
        <v>5</v>
      </c>
      <c r="Q197" s="362"/>
      <c r="Y197" s="25"/>
      <c r="Z197" s="265" t="str">
        <f>IF((AND('Scope of Work'!J11=TRUE,'Scope of Work'!J35=TRUE,'Scope of Work'!J56=TRUE,H7=FALSE,'Project Information'!K4=FALSE)),"Y","N")</f>
        <v>N</v>
      </c>
      <c r="AA197" s="265" t="str">
        <f t="shared" si="5"/>
        <v>N</v>
      </c>
      <c r="AD197" s="79" t="s">
        <v>649</v>
      </c>
      <c r="AF197" s="79" t="s">
        <v>650</v>
      </c>
    </row>
    <row r="198" spans="1:32" hidden="1">
      <c r="A198" s="73"/>
      <c r="B198" s="73"/>
      <c r="C198" s="73"/>
      <c r="D198" s="244" t="s">
        <v>654</v>
      </c>
      <c r="E198" s="83" t="s">
        <v>655</v>
      </c>
      <c r="F198" s="83" t="s">
        <v>656</v>
      </c>
      <c r="G198" s="360" t="s">
        <v>628</v>
      </c>
      <c r="H198" s="361" t="s">
        <v>633</v>
      </c>
      <c r="I198" s="129">
        <v>360</v>
      </c>
      <c r="J198" s="257"/>
      <c r="K198" s="129">
        <v>90</v>
      </c>
      <c r="L198" s="83" t="s">
        <v>141</v>
      </c>
      <c r="M198" s="83" t="s">
        <v>38</v>
      </c>
      <c r="N198" s="83" t="s">
        <v>39</v>
      </c>
      <c r="O198" s="83" t="s">
        <v>40</v>
      </c>
      <c r="P198" s="168">
        <v>5</v>
      </c>
      <c r="Q198" s="362"/>
      <c r="Y198" s="25"/>
      <c r="Z198" s="265" t="str">
        <f>IF((AND('Scope of Work'!J11=TRUE,'Scope of Work'!J35=TRUE,'Scope of Work'!J56=TRUE,H7=FALSE,'Project Information'!K4=FALSE)),"Y","N")</f>
        <v>N</v>
      </c>
      <c r="AA198" s="265" t="str">
        <f t="shared" si="5"/>
        <v>N</v>
      </c>
      <c r="AD198" s="79" t="s">
        <v>657</v>
      </c>
      <c r="AF198" s="79" t="s">
        <v>658</v>
      </c>
    </row>
    <row r="199" spans="1:32" hidden="1">
      <c r="A199" s="73"/>
      <c r="B199" s="73"/>
      <c r="C199" s="73"/>
      <c r="D199" s="244" t="s">
        <v>659</v>
      </c>
      <c r="E199" s="83" t="s">
        <v>660</v>
      </c>
      <c r="F199" s="83" t="s">
        <v>661</v>
      </c>
      <c r="G199" s="83" t="s">
        <v>88</v>
      </c>
      <c r="H199" s="361" t="s">
        <v>633</v>
      </c>
      <c r="I199" s="257"/>
      <c r="J199" s="257"/>
      <c r="K199" s="129">
        <v>90</v>
      </c>
      <c r="L199" s="83" t="s">
        <v>141</v>
      </c>
      <c r="M199" s="83" t="s">
        <v>38</v>
      </c>
      <c r="N199" s="83" t="s">
        <v>39</v>
      </c>
      <c r="O199" s="83" t="s">
        <v>40</v>
      </c>
      <c r="P199" s="168">
        <v>5</v>
      </c>
      <c r="Q199" s="362"/>
      <c r="Y199" s="25"/>
      <c r="Z199" s="265" t="str">
        <f>IF((AND('Scope of Work'!J11=TRUE,'Scope of Work'!J35=TRUE,'Scope of Work'!J56=TRUE,H7=FALSE,'Project Information'!K4=FALSE)),"Y","N")</f>
        <v>N</v>
      </c>
      <c r="AA199" s="265" t="str">
        <f t="shared" si="5"/>
        <v>N</v>
      </c>
      <c r="AD199" s="79" t="s">
        <v>657</v>
      </c>
      <c r="AF199" s="79" t="s">
        <v>658</v>
      </c>
    </row>
    <row r="200" spans="1:32" hidden="1">
      <c r="A200" s="73"/>
      <c r="B200" s="73"/>
      <c r="C200" s="73"/>
      <c r="D200" s="244" t="s">
        <v>662</v>
      </c>
      <c r="E200" s="83" t="s">
        <v>663</v>
      </c>
      <c r="F200" s="83" t="s">
        <v>664</v>
      </c>
      <c r="G200" s="360" t="s">
        <v>637</v>
      </c>
      <c r="H200" s="361" t="s">
        <v>633</v>
      </c>
      <c r="I200" s="257"/>
      <c r="J200" s="257"/>
      <c r="K200" s="129">
        <v>90</v>
      </c>
      <c r="L200" s="85"/>
      <c r="M200" s="85"/>
      <c r="N200" s="85"/>
      <c r="O200" s="85"/>
      <c r="P200" s="168">
        <v>0</v>
      </c>
      <c r="Q200" s="362"/>
      <c r="Y200" s="25"/>
      <c r="Z200" s="265" t="str">
        <f>IF((AND('Scope of Work'!J11=TRUE,'Scope of Work'!J35=TRUE,'Scope of Work'!J56=TRUE,H7=FALSE,'Project Information'!K4=FALSE)),"Y","N")</f>
        <v>N</v>
      </c>
      <c r="AA200" s="265" t="str">
        <f t="shared" si="5"/>
        <v>N</v>
      </c>
      <c r="AD200" s="79" t="s">
        <v>657</v>
      </c>
      <c r="AF200" s="79" t="s">
        <v>658</v>
      </c>
    </row>
    <row r="201" spans="1:32" hidden="1">
      <c r="A201" s="73"/>
      <c r="B201" s="73"/>
      <c r="C201" s="73"/>
      <c r="D201" s="244" t="s">
        <v>665</v>
      </c>
      <c r="E201" s="83" t="s">
        <v>666</v>
      </c>
      <c r="F201" s="83" t="s">
        <v>667</v>
      </c>
      <c r="G201" s="360" t="s">
        <v>628</v>
      </c>
      <c r="H201" s="361" t="s">
        <v>629</v>
      </c>
      <c r="I201" s="129">
        <v>450</v>
      </c>
      <c r="J201" s="257"/>
      <c r="K201" s="129">
        <v>225</v>
      </c>
      <c r="L201" s="83" t="s">
        <v>141</v>
      </c>
      <c r="M201" s="83" t="s">
        <v>38</v>
      </c>
      <c r="N201" s="83" t="s">
        <v>39</v>
      </c>
      <c r="O201" s="83" t="s">
        <v>40</v>
      </c>
      <c r="P201" s="168">
        <v>5</v>
      </c>
      <c r="Q201" s="362"/>
      <c r="Y201" s="25"/>
      <c r="Z201" s="265" t="str">
        <f>IF((AND('Scope of Work'!J11=TRUE,'Scope of Work'!J56=TRUE,'Scope of Work'!J35=TRUE,H7=FALSE,'Project Information'!K4=FALSE)),"Y","N")</f>
        <v>N</v>
      </c>
      <c r="AA201" s="265" t="str">
        <f t="shared" si="5"/>
        <v>N</v>
      </c>
      <c r="AD201" s="79" t="s">
        <v>668</v>
      </c>
      <c r="AF201" s="79" t="s">
        <v>669</v>
      </c>
    </row>
    <row r="202" spans="1:32" hidden="1">
      <c r="A202" s="73"/>
      <c r="B202" s="73"/>
      <c r="C202" s="73"/>
      <c r="D202" s="244" t="s">
        <v>670</v>
      </c>
      <c r="E202" s="83" t="s">
        <v>671</v>
      </c>
      <c r="F202" s="83" t="s">
        <v>672</v>
      </c>
      <c r="G202" s="83" t="s">
        <v>641</v>
      </c>
      <c r="H202" s="361" t="s">
        <v>629</v>
      </c>
      <c r="I202" s="257"/>
      <c r="J202" s="257"/>
      <c r="K202" s="129">
        <v>225</v>
      </c>
      <c r="L202" s="85"/>
      <c r="M202" s="85"/>
      <c r="N202" s="85"/>
      <c r="O202" s="85"/>
      <c r="P202" s="168">
        <v>0</v>
      </c>
      <c r="Q202" s="362"/>
      <c r="Y202" s="25"/>
      <c r="Z202" s="265" t="str">
        <f>IF((AND('Scope of Work'!J11=TRUE,'Scope of Work'!J56=TRUE,'Scope of Work'!J35=TRUE,H7=FALSE,'Project Information'!K4=FALSE)),"Y","N")</f>
        <v>N</v>
      </c>
      <c r="AA202" s="265" t="str">
        <f t="shared" si="5"/>
        <v>N</v>
      </c>
      <c r="AD202" s="79" t="s">
        <v>668</v>
      </c>
      <c r="AF202" s="79" t="s">
        <v>669</v>
      </c>
    </row>
    <row r="203" spans="1:32" hidden="1">
      <c r="A203" s="73"/>
      <c r="B203" s="73"/>
      <c r="C203" s="73"/>
      <c r="D203" s="244" t="s">
        <v>673</v>
      </c>
      <c r="E203" s="83" t="s">
        <v>674</v>
      </c>
      <c r="F203" s="83" t="s">
        <v>675</v>
      </c>
      <c r="G203" s="360" t="s">
        <v>628</v>
      </c>
      <c r="H203" s="361" t="s">
        <v>643</v>
      </c>
      <c r="I203" s="129">
        <v>550</v>
      </c>
      <c r="J203" s="257"/>
      <c r="K203" s="129">
        <v>550</v>
      </c>
      <c r="L203" s="83" t="s">
        <v>141</v>
      </c>
      <c r="M203" s="83" t="s">
        <v>38</v>
      </c>
      <c r="N203" s="83" t="s">
        <v>39</v>
      </c>
      <c r="O203" s="83" t="s">
        <v>40</v>
      </c>
      <c r="P203" s="168">
        <v>0</v>
      </c>
      <c r="Q203" s="363" t="s">
        <v>644</v>
      </c>
      <c r="Y203" s="25"/>
      <c r="Z203" s="265" t="str">
        <f>IF((AND('Scope of Work'!J11=TRUE,'Scope of Work'!J56=TRUE,'Scope of Work'!J35=TRUE,H7=FALSE,'Project Information'!K4=FALSE)),"Y","N")</f>
        <v>N</v>
      </c>
      <c r="AA203" s="265" t="str">
        <f t="shared" si="5"/>
        <v>N</v>
      </c>
      <c r="AD203" s="79" t="s">
        <v>676</v>
      </c>
      <c r="AF203" s="79" t="s">
        <v>677</v>
      </c>
    </row>
    <row r="204" spans="1:32" hidden="1">
      <c r="A204" s="73"/>
      <c r="B204" s="73"/>
      <c r="C204" s="73"/>
      <c r="D204" s="352"/>
      <c r="E204" s="353"/>
      <c r="F204" s="353"/>
      <c r="G204" s="354" t="s">
        <v>626</v>
      </c>
      <c r="H204" s="355" t="s">
        <v>22</v>
      </c>
      <c r="I204" s="356" t="s">
        <v>23</v>
      </c>
      <c r="J204" s="357" t="s">
        <v>24</v>
      </c>
      <c r="K204" s="356" t="s">
        <v>25</v>
      </c>
      <c r="L204" s="358" t="s">
        <v>26</v>
      </c>
      <c r="M204" s="358" t="s">
        <v>26</v>
      </c>
      <c r="N204" s="355" t="s">
        <v>27</v>
      </c>
      <c r="O204" s="355" t="s">
        <v>28</v>
      </c>
      <c r="P204" s="355" t="s">
        <v>29</v>
      </c>
      <c r="Q204" s="359" t="s">
        <v>30</v>
      </c>
      <c r="Y204" s="25"/>
      <c r="Z204" s="265" t="str">
        <f>IF(AND('Scope of Work'!J20=TRUE,'Scope of Work'!J35=TRUE,'Scope of Work'!J55=TRUE),IF(COUNTIF(AA206:AA210,"Y"),"Show","Hide"),IF(COUNTIF(Z206:Z210,"Y"),"Show","Hide"))</f>
        <v>Hide</v>
      </c>
      <c r="AA204" s="265" t="str">
        <f>IF(Z204="Show","Y","N")</f>
        <v>N</v>
      </c>
    </row>
    <row r="205" spans="1:32" hidden="1">
      <c r="A205" s="73"/>
      <c r="B205" s="73"/>
      <c r="C205" s="73"/>
      <c r="D205" s="352"/>
      <c r="E205" s="353"/>
      <c r="F205" s="353"/>
      <c r="G205" s="355" t="s">
        <v>31</v>
      </c>
      <c r="H205" s="358" t="s">
        <v>32</v>
      </c>
      <c r="I205" s="356" t="s">
        <v>33</v>
      </c>
      <c r="J205" s="356" t="s">
        <v>33</v>
      </c>
      <c r="K205" s="356" t="s">
        <v>33</v>
      </c>
      <c r="L205" s="358" t="s">
        <v>33</v>
      </c>
      <c r="M205" s="358" t="s">
        <v>29</v>
      </c>
      <c r="N205" s="355" t="s">
        <v>34</v>
      </c>
      <c r="O205" s="355" t="s">
        <v>29</v>
      </c>
      <c r="P205" s="355"/>
      <c r="Q205" s="359"/>
      <c r="Y205" s="25"/>
      <c r="Z205" s="265" t="str">
        <f>IF(AND('Scope of Work'!J20=TRUE,'Scope of Work'!J35=TRUE,'Scope of Work'!J55=TRUE),IF(COUNTIF(AA206:AA210,"Y"),"Show","Hide"),IF(COUNTIF(Z206:Z210,"Y"),"Show","Hide"))</f>
        <v>Hide</v>
      </c>
      <c r="AA205" s="265" t="str">
        <f>IF(Z205="Show","Y","N")</f>
        <v>N</v>
      </c>
    </row>
    <row r="206" spans="1:32" hidden="1">
      <c r="A206" s="239"/>
      <c r="B206" s="239"/>
      <c r="C206" s="239"/>
      <c r="D206" s="166" t="s">
        <v>678</v>
      </c>
      <c r="E206" s="83"/>
      <c r="F206" s="83"/>
      <c r="G206" s="360" t="s">
        <v>476</v>
      </c>
      <c r="H206" s="361" t="s">
        <v>629</v>
      </c>
      <c r="I206" s="129">
        <v>200</v>
      </c>
      <c r="J206" s="257"/>
      <c r="K206" s="129">
        <v>100</v>
      </c>
      <c r="L206" s="85"/>
      <c r="M206" s="85"/>
      <c r="N206" s="86"/>
      <c r="O206" s="85"/>
      <c r="P206" s="168">
        <v>5</v>
      </c>
      <c r="Q206" s="362"/>
      <c r="Y206" s="25"/>
      <c r="Z206" s="265" t="str">
        <f>IF((AND('Scope of Work'!J20=TRUE,'Scope of Work'!J55=TRUE,'Scope of Work'!J35=TRUE,H7=FALSE,'Project Information'!K4=FALSE)),"Y","N")</f>
        <v>N</v>
      </c>
      <c r="AA206" s="265" t="str">
        <f t="shared" si="5"/>
        <v>N</v>
      </c>
      <c r="AD206" s="79" t="s">
        <v>679</v>
      </c>
    </row>
    <row r="207" spans="1:32" hidden="1">
      <c r="A207" s="73"/>
      <c r="B207" s="73"/>
      <c r="C207" s="73"/>
      <c r="D207" s="166" t="s">
        <v>680</v>
      </c>
      <c r="E207" s="83"/>
      <c r="F207" s="83"/>
      <c r="G207" s="360" t="s">
        <v>476</v>
      </c>
      <c r="H207" s="361" t="s">
        <v>633</v>
      </c>
      <c r="I207" s="129">
        <v>300</v>
      </c>
      <c r="J207" s="257"/>
      <c r="K207" s="129">
        <v>75</v>
      </c>
      <c r="L207" s="85"/>
      <c r="M207" s="85"/>
      <c r="N207" s="86"/>
      <c r="O207" s="85"/>
      <c r="P207" s="168">
        <v>5</v>
      </c>
      <c r="Q207" s="362"/>
      <c r="Y207" s="25"/>
      <c r="Z207" s="265" t="str">
        <f>IF((AND('Scope of Work'!J20=TRUE,'Scope of Work'!J55=TRUE,'Scope of Work'!J35=TRUE,H7=FALSE,'Project Information'!K4=FALSE)),"Y","N")</f>
        <v>N</v>
      </c>
      <c r="AA207" s="265" t="str">
        <f t="shared" si="5"/>
        <v>N</v>
      </c>
      <c r="AD207" s="79" t="s">
        <v>681</v>
      </c>
    </row>
    <row r="208" spans="1:32" hidden="1">
      <c r="A208" s="239"/>
      <c r="B208" s="239"/>
      <c r="C208" s="239"/>
      <c r="D208" s="166" t="s">
        <v>682</v>
      </c>
      <c r="E208" s="83"/>
      <c r="F208" s="83"/>
      <c r="G208" s="360" t="s">
        <v>476</v>
      </c>
      <c r="H208" s="361" t="s">
        <v>629</v>
      </c>
      <c r="I208" s="129">
        <v>400</v>
      </c>
      <c r="J208" s="257"/>
      <c r="K208" s="129">
        <v>200</v>
      </c>
      <c r="L208" s="85"/>
      <c r="M208" s="85"/>
      <c r="N208" s="86"/>
      <c r="O208" s="85"/>
      <c r="P208" s="168">
        <v>5</v>
      </c>
      <c r="Q208" s="362"/>
      <c r="Y208" s="25"/>
      <c r="Z208" s="265" t="str">
        <f>IF((AND('Scope of Work'!J20=TRUE,'Scope of Work'!J55=TRUE,'Scope of Work'!J35=TRUE,H7=FALSE,'Project Information'!K4=FALSE)),"Y","N")</f>
        <v>N</v>
      </c>
      <c r="AA208" s="265" t="str">
        <f t="shared" si="5"/>
        <v>N</v>
      </c>
      <c r="AD208" s="79" t="s">
        <v>683</v>
      </c>
    </row>
    <row r="209" spans="1:32" hidden="1">
      <c r="A209" s="239"/>
      <c r="B209" s="239"/>
      <c r="C209" s="239"/>
      <c r="D209" s="166" t="s">
        <v>684</v>
      </c>
      <c r="E209" s="83"/>
      <c r="F209" s="83"/>
      <c r="G209" s="360" t="s">
        <v>685</v>
      </c>
      <c r="H209" s="361" t="s">
        <v>629</v>
      </c>
      <c r="I209" s="257"/>
      <c r="J209" s="257"/>
      <c r="K209" s="129">
        <v>200</v>
      </c>
      <c r="L209" s="85"/>
      <c r="M209" s="85"/>
      <c r="N209" s="86"/>
      <c r="O209" s="85"/>
      <c r="P209" s="168">
        <v>0</v>
      </c>
      <c r="Q209" s="362"/>
      <c r="Y209" s="25"/>
      <c r="Z209" s="265" t="str">
        <f>IF((AND('Scope of Work'!J20=TRUE,'Scope of Work'!J55=TRUE,'Scope of Work'!J35=TRUE,H7=FALSE,'Project Information'!K4=FALSE)),"Y","N")</f>
        <v>N</v>
      </c>
      <c r="AA209" s="265" t="str">
        <f t="shared" si="5"/>
        <v>N</v>
      </c>
      <c r="AD209" s="79" t="s">
        <v>683</v>
      </c>
    </row>
    <row r="210" spans="1:32" hidden="1">
      <c r="A210" s="73"/>
      <c r="B210" s="73"/>
      <c r="C210" s="73"/>
      <c r="D210" s="166" t="s">
        <v>686</v>
      </c>
      <c r="E210" s="83"/>
      <c r="F210" s="83"/>
      <c r="G210" s="360" t="s">
        <v>476</v>
      </c>
      <c r="H210" s="361" t="s">
        <v>643</v>
      </c>
      <c r="I210" s="129">
        <v>475</v>
      </c>
      <c r="J210" s="257"/>
      <c r="K210" s="129">
        <v>475</v>
      </c>
      <c r="L210" s="85"/>
      <c r="M210" s="85"/>
      <c r="N210" s="86"/>
      <c r="O210" s="85"/>
      <c r="P210" s="168">
        <v>0</v>
      </c>
      <c r="Q210" s="363" t="s">
        <v>644</v>
      </c>
      <c r="Y210" s="25"/>
      <c r="Z210" s="265" t="str">
        <f>IF((AND('Scope of Work'!J20=TRUE,'Scope of Work'!J55=TRUE,'Scope of Work'!J35=TRUE,H7=FALSE,'Project Information'!K4=FALSE)),"Y","N")</f>
        <v>N</v>
      </c>
      <c r="AA210" s="265" t="str">
        <f t="shared" si="5"/>
        <v>N</v>
      </c>
      <c r="AD210" s="79" t="s">
        <v>687</v>
      </c>
    </row>
    <row r="211" spans="1:32" hidden="1">
      <c r="A211" s="73"/>
      <c r="B211" s="73"/>
      <c r="C211" s="73"/>
      <c r="D211" s="352"/>
      <c r="E211" s="353"/>
      <c r="F211" s="353"/>
      <c r="G211" s="354" t="s">
        <v>626</v>
      </c>
      <c r="H211" s="355" t="s">
        <v>22</v>
      </c>
      <c r="I211" s="356" t="s">
        <v>23</v>
      </c>
      <c r="J211" s="357" t="s">
        <v>24</v>
      </c>
      <c r="K211" s="356" t="s">
        <v>25</v>
      </c>
      <c r="L211" s="358" t="s">
        <v>26</v>
      </c>
      <c r="M211" s="358" t="s">
        <v>26</v>
      </c>
      <c r="N211" s="355" t="s">
        <v>27</v>
      </c>
      <c r="O211" s="355" t="s">
        <v>28</v>
      </c>
      <c r="P211" s="355" t="s">
        <v>29</v>
      </c>
      <c r="Q211" s="359" t="s">
        <v>30</v>
      </c>
      <c r="Y211" s="25"/>
      <c r="Z211" s="265" t="str">
        <f>IF(AND('Scope of Work'!J20=TRUE,'Scope of Work'!J35=TRUE,'Scope of Work'!J56=TRUE),IF(COUNTIF(AA213:AA217,"Y"),"Show","Hide"),IF(COUNTIF(Z213:Z217,"Y"),"Show","Hide"))</f>
        <v>Hide</v>
      </c>
      <c r="AA211" s="265" t="str">
        <f>IF(Z211="Show","Y","N")</f>
        <v>N</v>
      </c>
    </row>
    <row r="212" spans="1:32" hidden="1">
      <c r="A212" s="73"/>
      <c r="B212" s="73"/>
      <c r="C212" s="73"/>
      <c r="D212" s="352"/>
      <c r="E212" s="353"/>
      <c r="F212" s="353"/>
      <c r="G212" s="355" t="s">
        <v>98</v>
      </c>
      <c r="H212" s="358" t="s">
        <v>32</v>
      </c>
      <c r="I212" s="356" t="s">
        <v>33</v>
      </c>
      <c r="J212" s="356" t="s">
        <v>33</v>
      </c>
      <c r="K212" s="356" t="s">
        <v>33</v>
      </c>
      <c r="L212" s="358" t="s">
        <v>33</v>
      </c>
      <c r="M212" s="358" t="s">
        <v>29</v>
      </c>
      <c r="N212" s="355" t="s">
        <v>34</v>
      </c>
      <c r="O212" s="355" t="s">
        <v>29</v>
      </c>
      <c r="P212" s="355"/>
      <c r="Q212" s="359"/>
      <c r="Y212" s="25"/>
      <c r="Z212" s="265" t="str">
        <f>IF(AND('Scope of Work'!J20=TRUE,'Scope of Work'!J35=TRUE,'Scope of Work'!J56=TRUE),IF(COUNTIF(AA213:AA217,"Y"),"Show","Hide"),IF(COUNTIF(Z213:Z217,"Y"),"Show","Hide"))</f>
        <v>Hide</v>
      </c>
      <c r="AA212" s="265" t="str">
        <f>IF(Z212="Show","Y","N")</f>
        <v>N</v>
      </c>
    </row>
    <row r="213" spans="1:32" hidden="1">
      <c r="A213" s="239"/>
      <c r="B213" s="239"/>
      <c r="C213" s="239"/>
      <c r="D213" s="166" t="s">
        <v>688</v>
      </c>
      <c r="E213" s="83" t="s">
        <v>689</v>
      </c>
      <c r="F213" s="83" t="s">
        <v>690</v>
      </c>
      <c r="G213" s="360" t="s">
        <v>476</v>
      </c>
      <c r="H213" s="361" t="s">
        <v>629</v>
      </c>
      <c r="I213" s="129">
        <v>250</v>
      </c>
      <c r="J213" s="257"/>
      <c r="K213" s="129">
        <v>125</v>
      </c>
      <c r="L213" s="83" t="s">
        <v>141</v>
      </c>
      <c r="M213" s="83" t="s">
        <v>38</v>
      </c>
      <c r="N213" s="83" t="s">
        <v>39</v>
      </c>
      <c r="O213" s="83" t="s">
        <v>40</v>
      </c>
      <c r="P213" s="168">
        <v>5</v>
      </c>
      <c r="Q213" s="362"/>
      <c r="Y213" s="25"/>
      <c r="Z213" s="265" t="str">
        <f>IF((AND('Scope of Work'!J20=TRUE,'Scope of Work'!J56=TRUE,'Scope of Work'!J35=TRUE,H7=FALSE,'Project Information'!K4=FALSE)),"Y","N")</f>
        <v>N</v>
      </c>
      <c r="AA213" s="265" t="str">
        <f t="shared" si="5"/>
        <v>N</v>
      </c>
      <c r="AD213" s="79" t="s">
        <v>691</v>
      </c>
      <c r="AF213" s="79" t="s">
        <v>692</v>
      </c>
    </row>
    <row r="214" spans="1:32" hidden="1">
      <c r="A214" s="73"/>
      <c r="B214" s="73"/>
      <c r="C214" s="73"/>
      <c r="D214" s="166" t="s">
        <v>693</v>
      </c>
      <c r="E214" s="83" t="s">
        <v>694</v>
      </c>
      <c r="F214" s="83" t="s">
        <v>695</v>
      </c>
      <c r="G214" s="360" t="s">
        <v>476</v>
      </c>
      <c r="H214" s="361" t="s">
        <v>633</v>
      </c>
      <c r="I214" s="129">
        <v>360</v>
      </c>
      <c r="J214" s="257"/>
      <c r="K214" s="129">
        <v>90</v>
      </c>
      <c r="L214" s="83" t="s">
        <v>141</v>
      </c>
      <c r="M214" s="83" t="s">
        <v>38</v>
      </c>
      <c r="N214" s="83" t="s">
        <v>39</v>
      </c>
      <c r="O214" s="83" t="s">
        <v>40</v>
      </c>
      <c r="P214" s="168">
        <v>5</v>
      </c>
      <c r="Q214" s="362"/>
      <c r="Y214" s="25"/>
      <c r="Z214" s="265" t="str">
        <f>IF((AND('Scope of Work'!J20=TRUE,'Scope of Work'!J56=TRUE,'Scope of Work'!J35=TRUE,H7=FALSE,'Project Information'!K4=FALSE)),"Y","N")</f>
        <v>N</v>
      </c>
      <c r="AA214" s="265" t="str">
        <f t="shared" si="5"/>
        <v>N</v>
      </c>
      <c r="AD214" s="79" t="s">
        <v>696</v>
      </c>
      <c r="AF214" s="79" t="s">
        <v>697</v>
      </c>
    </row>
    <row r="215" spans="1:32" hidden="1">
      <c r="A215" s="73"/>
      <c r="B215" s="73"/>
      <c r="C215" s="73"/>
      <c r="D215" s="166" t="s">
        <v>698</v>
      </c>
      <c r="E215" s="83" t="s">
        <v>699</v>
      </c>
      <c r="F215" s="83" t="s">
        <v>700</v>
      </c>
      <c r="G215" s="360" t="s">
        <v>476</v>
      </c>
      <c r="H215" s="361" t="s">
        <v>629</v>
      </c>
      <c r="I215" s="129">
        <v>450</v>
      </c>
      <c r="J215" s="257"/>
      <c r="K215" s="129">
        <v>225</v>
      </c>
      <c r="L215" s="83" t="s">
        <v>141</v>
      </c>
      <c r="M215" s="83" t="s">
        <v>38</v>
      </c>
      <c r="N215" s="83" t="s">
        <v>39</v>
      </c>
      <c r="O215" s="83" t="s">
        <v>40</v>
      </c>
      <c r="P215" s="168">
        <v>5</v>
      </c>
      <c r="Q215" s="362"/>
      <c r="Y215" s="25"/>
      <c r="Z215" s="265" t="str">
        <f>IF((AND('Scope of Work'!J20=TRUE,'Scope of Work'!J56=TRUE,'Scope of Work'!J35=TRUE,H7=FALSE,'Project Information'!K4=FALSE)),"Y","N")</f>
        <v>N</v>
      </c>
      <c r="AA215" s="265" t="str">
        <f t="shared" si="5"/>
        <v>N</v>
      </c>
      <c r="AD215" s="79" t="s">
        <v>701</v>
      </c>
      <c r="AF215" s="79" t="s">
        <v>702</v>
      </c>
    </row>
    <row r="216" spans="1:32" hidden="1">
      <c r="A216" s="73"/>
      <c r="B216" s="73"/>
      <c r="C216" s="73"/>
      <c r="D216" s="166" t="s">
        <v>703</v>
      </c>
      <c r="E216" s="83" t="s">
        <v>704</v>
      </c>
      <c r="F216" s="83" t="s">
        <v>705</v>
      </c>
      <c r="G216" s="360" t="s">
        <v>685</v>
      </c>
      <c r="H216" s="361" t="s">
        <v>629</v>
      </c>
      <c r="I216" s="257"/>
      <c r="J216" s="257"/>
      <c r="K216" s="129">
        <v>225</v>
      </c>
      <c r="L216" s="85"/>
      <c r="M216" s="85"/>
      <c r="N216" s="85"/>
      <c r="O216" s="85"/>
      <c r="P216" s="168">
        <v>0</v>
      </c>
      <c r="Q216" s="362"/>
      <c r="Y216" s="25"/>
      <c r="Z216" s="265" t="str">
        <f>IF((AND('Scope of Work'!J20=TRUE,'Scope of Work'!J56=TRUE,'Scope of Work'!J35=TRUE,H7=FALSE,'Project Information'!K4=FALSE)),"Y","N")</f>
        <v>N</v>
      </c>
      <c r="AA216" s="265" t="str">
        <f t="shared" si="5"/>
        <v>N</v>
      </c>
      <c r="AD216" s="79" t="s">
        <v>701</v>
      </c>
      <c r="AF216" s="79" t="s">
        <v>702</v>
      </c>
    </row>
    <row r="217" spans="1:32" hidden="1">
      <c r="A217" s="73"/>
      <c r="B217" s="73"/>
      <c r="C217" s="73"/>
      <c r="D217" s="166" t="s">
        <v>706</v>
      </c>
      <c r="E217" s="83" t="s">
        <v>707</v>
      </c>
      <c r="F217" s="83" t="s">
        <v>708</v>
      </c>
      <c r="G217" s="360" t="s">
        <v>476</v>
      </c>
      <c r="H217" s="361" t="s">
        <v>643</v>
      </c>
      <c r="I217" s="129">
        <v>550</v>
      </c>
      <c r="J217" s="257"/>
      <c r="K217" s="129">
        <v>550</v>
      </c>
      <c r="L217" s="83" t="s">
        <v>141</v>
      </c>
      <c r="M217" s="83" t="s">
        <v>38</v>
      </c>
      <c r="N217" s="83" t="s">
        <v>39</v>
      </c>
      <c r="O217" s="83" t="s">
        <v>40</v>
      </c>
      <c r="P217" s="168">
        <v>0</v>
      </c>
      <c r="Q217" s="363" t="s">
        <v>644</v>
      </c>
      <c r="Y217" s="25"/>
      <c r="Z217" s="265" t="str">
        <f>IF((AND('Scope of Work'!J20=TRUE,'Scope of Work'!J56=TRUE,'Scope of Work'!J35=TRUE,H7=FALSE,'Project Information'!K4=FALSE)),"Y","N")</f>
        <v>N</v>
      </c>
      <c r="AA217" s="265" t="str">
        <f t="shared" si="5"/>
        <v>N</v>
      </c>
      <c r="AD217" s="79" t="s">
        <v>709</v>
      </c>
      <c r="AF217" s="79" t="s">
        <v>710</v>
      </c>
    </row>
    <row r="218" spans="1:32" hidden="1">
      <c r="A218" s="73"/>
      <c r="B218" s="73"/>
      <c r="C218" s="73"/>
      <c r="D218" s="352"/>
      <c r="E218" s="353"/>
      <c r="F218" s="353"/>
      <c r="G218" s="354" t="s">
        <v>711</v>
      </c>
      <c r="H218" s="355" t="s">
        <v>22</v>
      </c>
      <c r="I218" s="356" t="s">
        <v>23</v>
      </c>
      <c r="J218" s="357" t="s">
        <v>24</v>
      </c>
      <c r="K218" s="356" t="s">
        <v>25</v>
      </c>
      <c r="L218" s="358" t="s">
        <v>26</v>
      </c>
      <c r="M218" s="358" t="s">
        <v>26</v>
      </c>
      <c r="N218" s="355" t="s">
        <v>27</v>
      </c>
      <c r="O218" s="355" t="s">
        <v>28</v>
      </c>
      <c r="P218" s="355" t="s">
        <v>29</v>
      </c>
      <c r="Q218" s="359" t="s">
        <v>30</v>
      </c>
      <c r="S218" s="1"/>
      <c r="Y218" s="25"/>
      <c r="Z218" s="265" t="str">
        <f>IF(AND('Scope of Work'!J32=TRUE,'Scope of Work'!J35=TRUE,'Scope of Work'!J55=TRUE),IF(COUNTIF(AA220,"Y"),"Show","Hide"),IF(COUNTIF(Z220,"Y"),"Show","Hide"))</f>
        <v>Hide</v>
      </c>
      <c r="AA218" s="265" t="str">
        <f>IF(Z218="Show","Y","N")</f>
        <v>N</v>
      </c>
    </row>
    <row r="219" spans="1:32" hidden="1">
      <c r="A219" s="73"/>
      <c r="B219" s="73"/>
      <c r="C219" s="73"/>
      <c r="D219" s="352"/>
      <c r="E219" s="353"/>
      <c r="F219" s="353"/>
      <c r="G219" s="355" t="s">
        <v>31</v>
      </c>
      <c r="H219" s="358" t="s">
        <v>32</v>
      </c>
      <c r="I219" s="356" t="s">
        <v>33</v>
      </c>
      <c r="J219" s="356" t="s">
        <v>33</v>
      </c>
      <c r="K219" s="356" t="s">
        <v>33</v>
      </c>
      <c r="L219" s="358" t="s">
        <v>33</v>
      </c>
      <c r="M219" s="358" t="s">
        <v>29</v>
      </c>
      <c r="N219" s="355" t="s">
        <v>34</v>
      </c>
      <c r="O219" s="355" t="s">
        <v>29</v>
      </c>
      <c r="P219" s="355"/>
      <c r="Q219" s="359"/>
      <c r="S219" s="1"/>
      <c r="Y219" s="25"/>
      <c r="Z219" s="265" t="str">
        <f>IF(AND('Scope of Work'!J32=TRUE,'Scope of Work'!J35=TRUE,'Scope of Work'!J55=TRUE),IF(COUNTIF(AA220,"Y"),"Show","Hide"),IF(COUNTIF(Z220,"Y"),"Show","Hide"))</f>
        <v>Hide</v>
      </c>
      <c r="AA219" s="265" t="str">
        <f>IF(Z219="Show","Y","N")</f>
        <v>N</v>
      </c>
    </row>
    <row r="220" spans="1:32" hidden="1">
      <c r="A220" s="239"/>
      <c r="B220" s="239"/>
      <c r="C220" s="239"/>
      <c r="D220" s="244" t="s">
        <v>712</v>
      </c>
      <c r="E220" s="256"/>
      <c r="F220" s="256"/>
      <c r="G220" s="360" t="s">
        <v>711</v>
      </c>
      <c r="H220" s="361" t="s">
        <v>643</v>
      </c>
      <c r="I220" s="129">
        <v>0</v>
      </c>
      <c r="J220" s="257"/>
      <c r="K220" s="129">
        <v>0</v>
      </c>
      <c r="L220" s="85"/>
      <c r="M220" s="85"/>
      <c r="N220" s="85"/>
      <c r="O220" s="86"/>
      <c r="P220" s="168">
        <v>0</v>
      </c>
      <c r="Q220" s="363"/>
      <c r="S220" s="1"/>
      <c r="Y220" s="25"/>
      <c r="Z220" s="265" t="str">
        <f>IF((AND('Scope of Work'!J32=TRUE,'Scope of Work'!J55=TRUE,'Scope of Work'!J35=TRUE,H7=FALSE,'Project Information'!K4=FALSE)),"Y","N")</f>
        <v>N</v>
      </c>
      <c r="AA220" s="265" t="str">
        <f t="shared" si="5"/>
        <v>N</v>
      </c>
      <c r="AD220" s="79" t="s">
        <v>713</v>
      </c>
    </row>
    <row r="221" spans="1:32" hidden="1">
      <c r="A221" s="73"/>
      <c r="B221" s="73"/>
      <c r="C221" s="73"/>
      <c r="D221" s="352"/>
      <c r="E221" s="353"/>
      <c r="F221" s="353"/>
      <c r="G221" s="354" t="s">
        <v>711</v>
      </c>
      <c r="H221" s="355" t="s">
        <v>22</v>
      </c>
      <c r="I221" s="356" t="s">
        <v>23</v>
      </c>
      <c r="J221" s="357" t="s">
        <v>24</v>
      </c>
      <c r="K221" s="356" t="s">
        <v>25</v>
      </c>
      <c r="L221" s="358" t="s">
        <v>26</v>
      </c>
      <c r="M221" s="358" t="s">
        <v>26</v>
      </c>
      <c r="N221" s="355" t="s">
        <v>27</v>
      </c>
      <c r="O221" s="355" t="s">
        <v>28</v>
      </c>
      <c r="P221" s="355" t="s">
        <v>29</v>
      </c>
      <c r="Q221" s="359" t="s">
        <v>30</v>
      </c>
      <c r="S221" s="1"/>
      <c r="Y221" s="25"/>
      <c r="Z221" s="265" t="str">
        <f>IF(AND('Scope of Work'!J32=TRUE,'Scope of Work'!J35=TRUE,'Scope of Work'!J56=TRUE),IF(COUNTIF(AA223,"Y"),"Show","Hide"),IF(COUNTIF(Z223,"Y"),"Show","Hide"))</f>
        <v>Hide</v>
      </c>
      <c r="AA221" s="265" t="str">
        <f>IF(Z221="Show","Y","N")</f>
        <v>N</v>
      </c>
    </row>
    <row r="222" spans="1:32" hidden="1">
      <c r="A222" s="73"/>
      <c r="B222" s="73"/>
      <c r="C222" s="73"/>
      <c r="D222" s="352"/>
      <c r="E222" s="353"/>
      <c r="F222" s="353"/>
      <c r="G222" s="355" t="s">
        <v>98</v>
      </c>
      <c r="H222" s="358" t="s">
        <v>32</v>
      </c>
      <c r="I222" s="356" t="s">
        <v>33</v>
      </c>
      <c r="J222" s="356" t="s">
        <v>33</v>
      </c>
      <c r="K222" s="356" t="s">
        <v>33</v>
      </c>
      <c r="L222" s="358" t="s">
        <v>33</v>
      </c>
      <c r="M222" s="358" t="s">
        <v>29</v>
      </c>
      <c r="N222" s="355" t="s">
        <v>34</v>
      </c>
      <c r="O222" s="355" t="s">
        <v>29</v>
      </c>
      <c r="P222" s="355"/>
      <c r="Q222" s="359"/>
      <c r="S222" s="1"/>
      <c r="Y222" s="25"/>
      <c r="Z222" s="265" t="str">
        <f>IF(AND('Scope of Work'!J32=TRUE,'Scope of Work'!J35=TRUE,'Scope of Work'!J56=TRUE),IF(COUNTIF(AA223,"Y"),"Show","Hide"),IF(COUNTIF(Z223,"Y"),"Show","Hide"))</f>
        <v>Hide</v>
      </c>
      <c r="AA222" s="265" t="str">
        <f>IF(Z222="Show","Y","N")</f>
        <v>N</v>
      </c>
    </row>
    <row r="223" spans="1:32" hidden="1">
      <c r="A223" s="73"/>
      <c r="B223" s="73"/>
      <c r="C223" s="73"/>
      <c r="D223" s="244" t="s">
        <v>714</v>
      </c>
      <c r="E223" s="256" t="s">
        <v>715</v>
      </c>
      <c r="F223" s="256" t="s">
        <v>716</v>
      </c>
      <c r="G223" s="360" t="s">
        <v>711</v>
      </c>
      <c r="H223" s="361" t="s">
        <v>643</v>
      </c>
      <c r="I223" s="129">
        <v>0</v>
      </c>
      <c r="J223" s="257"/>
      <c r="K223" s="129">
        <v>0</v>
      </c>
      <c r="L223" s="85"/>
      <c r="M223" s="85"/>
      <c r="N223" s="85"/>
      <c r="O223" s="86"/>
      <c r="P223" s="168">
        <v>0</v>
      </c>
      <c r="Q223" s="363"/>
      <c r="S223" s="1"/>
      <c r="Y223" s="25"/>
      <c r="Z223" s="265" t="str">
        <f>IF((AND('Scope of Work'!J32=TRUE,'Scope of Work'!J56=TRUE,'Scope of Work'!J35=TRUE,H7=FALSE,'Project Information'!K4=FALSE)),"Y","N")</f>
        <v>N</v>
      </c>
      <c r="AA223" s="265" t="str">
        <f t="shared" ref="AA223:AA304" si="6">IF($Z223="Y","Y","N")</f>
        <v>N</v>
      </c>
      <c r="AD223" s="79" t="s">
        <v>717</v>
      </c>
      <c r="AF223" s="79" t="s">
        <v>718</v>
      </c>
    </row>
    <row r="224" spans="1:32" hidden="1">
      <c r="A224" s="73"/>
      <c r="B224" s="73"/>
      <c r="C224" s="73"/>
      <c r="D224" s="364"/>
      <c r="E224" s="365"/>
      <c r="F224" s="365"/>
      <c r="G224" s="366" t="s">
        <v>719</v>
      </c>
      <c r="H224" s="367" t="s">
        <v>22</v>
      </c>
      <c r="I224" s="368" t="s">
        <v>23</v>
      </c>
      <c r="J224" s="369" t="s">
        <v>24</v>
      </c>
      <c r="K224" s="368" t="s">
        <v>25</v>
      </c>
      <c r="L224" s="370" t="s">
        <v>26</v>
      </c>
      <c r="M224" s="370" t="s">
        <v>26</v>
      </c>
      <c r="N224" s="367" t="s">
        <v>27</v>
      </c>
      <c r="O224" s="367" t="s">
        <v>28</v>
      </c>
      <c r="P224" s="367" t="s">
        <v>29</v>
      </c>
      <c r="Q224" s="371" t="s">
        <v>30</v>
      </c>
      <c r="Y224" s="25"/>
      <c r="Z224" s="265" t="str">
        <f>IF(AND('Scope of Work'!J11=TRUE,'Scope of Work'!J38=TRUE),IF(COUNTIF(AA226:AA231,"Y"),"Show","Hide"),IF(COUNTIF(Z226:Z231,"Y"),"Show","Hide"))</f>
        <v>Hide</v>
      </c>
      <c r="AA224" s="265" t="str">
        <f>IF(Z224="Show","Y","N")</f>
        <v>N</v>
      </c>
    </row>
    <row r="225" spans="1:32" hidden="1">
      <c r="A225" s="73"/>
      <c r="B225" s="73"/>
      <c r="C225" s="73"/>
      <c r="D225" s="364"/>
      <c r="E225" s="365"/>
      <c r="F225" s="365"/>
      <c r="G225" s="367" t="s">
        <v>460</v>
      </c>
      <c r="H225" s="370" t="s">
        <v>32</v>
      </c>
      <c r="I225" s="368" t="s">
        <v>33</v>
      </c>
      <c r="J225" s="368" t="s">
        <v>33</v>
      </c>
      <c r="K225" s="368" t="s">
        <v>33</v>
      </c>
      <c r="L225" s="370" t="s">
        <v>33</v>
      </c>
      <c r="M225" s="370" t="s">
        <v>29</v>
      </c>
      <c r="N225" s="367" t="s">
        <v>34</v>
      </c>
      <c r="O225" s="367" t="s">
        <v>29</v>
      </c>
      <c r="P225" s="367"/>
      <c r="Q225" s="371"/>
      <c r="Y225" s="25"/>
      <c r="Z225" s="265" t="str">
        <f>IF(AND('Scope of Work'!J11=TRUE,'Scope of Work'!J38=TRUE),IF(COUNTIF(AA226:AA231,"Y"),"Show","Hide"),IF(COUNTIF(Z226:Z231,"Y"),"Show","Hide"))</f>
        <v>Hide</v>
      </c>
      <c r="AA225" s="265" t="str">
        <f>IF(Z225="Show","Y","N")</f>
        <v>N</v>
      </c>
    </row>
    <row r="226" spans="1:32" hidden="1">
      <c r="A226" s="239"/>
      <c r="B226" s="239"/>
      <c r="C226" s="239"/>
      <c r="D226" s="166" t="s">
        <v>720</v>
      </c>
      <c r="E226" s="83" t="s">
        <v>721</v>
      </c>
      <c r="F226" s="83" t="s">
        <v>722</v>
      </c>
      <c r="G226" s="83" t="s">
        <v>723</v>
      </c>
      <c r="H226" s="372" t="s">
        <v>724</v>
      </c>
      <c r="I226" s="90">
        <v>39</v>
      </c>
      <c r="J226" s="257"/>
      <c r="K226" s="257"/>
      <c r="L226" s="85"/>
      <c r="M226" s="85"/>
      <c r="N226" s="85"/>
      <c r="O226" s="85"/>
      <c r="P226" s="168">
        <v>0</v>
      </c>
      <c r="Q226" s="87"/>
      <c r="Y226" s="25"/>
      <c r="Z226" s="265" t="str">
        <f>IF((AND('Scope of Work'!J11=TRUE,'Scope of Work'!J38=TRUE,H7=FALSE,'Project Information'!K4=FALSE)),"Y","N")</f>
        <v>N</v>
      </c>
      <c r="AA226" s="265" t="str">
        <f t="shared" si="6"/>
        <v>N</v>
      </c>
      <c r="AD226" s="79" t="s">
        <v>725</v>
      </c>
      <c r="AF226" s="79" t="s">
        <v>726</v>
      </c>
    </row>
    <row r="227" spans="1:32" hidden="1">
      <c r="A227" s="239"/>
      <c r="B227" s="239"/>
      <c r="C227" s="239"/>
      <c r="D227" s="166" t="s">
        <v>727</v>
      </c>
      <c r="E227" s="83" t="s">
        <v>728</v>
      </c>
      <c r="F227" s="83" t="s">
        <v>729</v>
      </c>
      <c r="G227" s="83" t="s">
        <v>88</v>
      </c>
      <c r="H227" s="372" t="s">
        <v>724</v>
      </c>
      <c r="I227" s="89"/>
      <c r="J227" s="257"/>
      <c r="K227" s="129">
        <v>39</v>
      </c>
      <c r="L227" s="85"/>
      <c r="M227" s="85"/>
      <c r="N227" s="85"/>
      <c r="O227" s="85"/>
      <c r="P227" s="168">
        <v>0</v>
      </c>
      <c r="Q227" s="263" t="s">
        <v>730</v>
      </c>
      <c r="Y227" s="25"/>
      <c r="Z227" s="265" t="str">
        <f>IF((AND('Scope of Work'!J11=TRUE,'Scope of Work'!J38=TRUE,H7=FALSE,'Project Information'!K4=FALSE)),"Y","N")</f>
        <v>N</v>
      </c>
      <c r="AA227" s="265" t="str">
        <f t="shared" si="6"/>
        <v>N</v>
      </c>
      <c r="AD227" s="79" t="s">
        <v>725</v>
      </c>
      <c r="AF227" s="79" t="s">
        <v>726</v>
      </c>
    </row>
    <row r="228" spans="1:32" hidden="1">
      <c r="A228" s="73"/>
      <c r="B228" s="73"/>
      <c r="C228" s="73"/>
      <c r="D228" s="166" t="s">
        <v>731</v>
      </c>
      <c r="E228" s="83" t="s">
        <v>732</v>
      </c>
      <c r="F228" s="83" t="s">
        <v>733</v>
      </c>
      <c r="G228" s="83" t="s">
        <v>723</v>
      </c>
      <c r="H228" s="372" t="s">
        <v>724</v>
      </c>
      <c r="I228" s="90">
        <v>40</v>
      </c>
      <c r="J228" s="257"/>
      <c r="K228" s="257"/>
      <c r="L228" s="85"/>
      <c r="M228" s="85"/>
      <c r="N228" s="85"/>
      <c r="O228" s="85"/>
      <c r="P228" s="168">
        <v>0</v>
      </c>
      <c r="Q228" s="87"/>
      <c r="Y228" s="25"/>
      <c r="Z228" s="265" t="str">
        <f>IF((AND('Scope of Work'!J11=TRUE,'Scope of Work'!J38=TRUE,H7=FALSE,'Project Information'!K4=FALSE)),"Y","N")</f>
        <v>N</v>
      </c>
      <c r="AA228" s="265" t="str">
        <f t="shared" si="6"/>
        <v>N</v>
      </c>
      <c r="AD228" s="79" t="s">
        <v>734</v>
      </c>
      <c r="AF228" s="79" t="s">
        <v>735</v>
      </c>
    </row>
    <row r="229" spans="1:32" hidden="1">
      <c r="A229" s="73"/>
      <c r="B229" s="73"/>
      <c r="C229" s="73"/>
      <c r="D229" s="166" t="s">
        <v>736</v>
      </c>
      <c r="E229" s="83" t="s">
        <v>737</v>
      </c>
      <c r="F229" s="83" t="s">
        <v>738</v>
      </c>
      <c r="G229" s="83" t="s">
        <v>88</v>
      </c>
      <c r="H229" s="372" t="s">
        <v>724</v>
      </c>
      <c r="I229" s="89"/>
      <c r="J229" s="257"/>
      <c r="K229" s="129">
        <v>40</v>
      </c>
      <c r="L229" s="85"/>
      <c r="M229" s="85"/>
      <c r="N229" s="85"/>
      <c r="O229" s="85"/>
      <c r="P229" s="168">
        <v>0</v>
      </c>
      <c r="Q229" s="263" t="s">
        <v>739</v>
      </c>
      <c r="Y229" s="25"/>
      <c r="Z229" s="265" t="str">
        <f>IF((AND('Scope of Work'!J11=TRUE,'Scope of Work'!J38=TRUE,H7=FALSE,'Project Information'!K4=FALSE)),"Y","N")</f>
        <v>N</v>
      </c>
      <c r="AA229" s="265" t="str">
        <f t="shared" si="6"/>
        <v>N</v>
      </c>
      <c r="AD229" s="79" t="s">
        <v>734</v>
      </c>
      <c r="AF229" s="79" t="s">
        <v>735</v>
      </c>
    </row>
    <row r="230" spans="1:32" hidden="1">
      <c r="A230" s="73"/>
      <c r="B230" s="73"/>
      <c r="C230" s="73"/>
      <c r="D230" s="166" t="s">
        <v>740</v>
      </c>
      <c r="E230" s="83" t="s">
        <v>741</v>
      </c>
      <c r="F230" s="83" t="s">
        <v>742</v>
      </c>
      <c r="G230" s="83" t="s">
        <v>723</v>
      </c>
      <c r="H230" s="372" t="s">
        <v>724</v>
      </c>
      <c r="I230" s="90">
        <v>41</v>
      </c>
      <c r="J230" s="257"/>
      <c r="K230" s="257"/>
      <c r="L230" s="85"/>
      <c r="M230" s="85"/>
      <c r="N230" s="85"/>
      <c r="O230" s="85"/>
      <c r="P230" s="168">
        <v>0</v>
      </c>
      <c r="Q230" s="87"/>
      <c r="Y230" s="25"/>
      <c r="Z230" s="265" t="str">
        <f>IF((AND('Scope of Work'!J11=TRUE,'Scope of Work'!J37=TRUE,H7=FALSE,'Project Information'!K4=FALSE)),"Y","N")</f>
        <v>N</v>
      </c>
      <c r="AA230" s="265" t="str">
        <f t="shared" si="6"/>
        <v>N</v>
      </c>
      <c r="AD230" s="79" t="s">
        <v>743</v>
      </c>
      <c r="AF230" s="79" t="s">
        <v>744</v>
      </c>
    </row>
    <row r="231" spans="1:32" hidden="1">
      <c r="A231" s="73"/>
      <c r="B231" s="73"/>
      <c r="C231" s="73"/>
      <c r="D231" s="166" t="s">
        <v>745</v>
      </c>
      <c r="E231" s="83" t="s">
        <v>746</v>
      </c>
      <c r="F231" s="83" t="s">
        <v>747</v>
      </c>
      <c r="G231" s="83" t="s">
        <v>88</v>
      </c>
      <c r="H231" s="372" t="s">
        <v>724</v>
      </c>
      <c r="I231" s="89"/>
      <c r="J231" s="257"/>
      <c r="K231" s="129">
        <v>41</v>
      </c>
      <c r="L231" s="85"/>
      <c r="M231" s="85"/>
      <c r="N231" s="85"/>
      <c r="O231" s="85"/>
      <c r="P231" s="168">
        <v>0</v>
      </c>
      <c r="Q231" s="263"/>
      <c r="Y231" s="25"/>
      <c r="Z231" s="265" t="str">
        <f>IF((AND('Scope of Work'!J11=TRUE,'Scope of Work'!J37=TRUE,H7=FALSE,'Project Information'!K4=FALSE)),"Y","N")</f>
        <v>N</v>
      </c>
      <c r="AA231" s="265" t="str">
        <f t="shared" si="6"/>
        <v>N</v>
      </c>
      <c r="AD231" s="79" t="s">
        <v>743</v>
      </c>
      <c r="AF231" s="79" t="s">
        <v>744</v>
      </c>
    </row>
    <row r="232" spans="1:32" hidden="1">
      <c r="A232" s="73"/>
      <c r="B232" s="73"/>
      <c r="C232" s="73"/>
      <c r="D232" s="364"/>
      <c r="E232" s="365"/>
      <c r="F232" s="365"/>
      <c r="G232" s="366" t="s">
        <v>748</v>
      </c>
      <c r="H232" s="367" t="s">
        <v>22</v>
      </c>
      <c r="I232" s="368" t="s">
        <v>23</v>
      </c>
      <c r="J232" s="369" t="s">
        <v>24</v>
      </c>
      <c r="K232" s="368" t="s">
        <v>25</v>
      </c>
      <c r="L232" s="370" t="s">
        <v>26</v>
      </c>
      <c r="M232" s="370" t="s">
        <v>26</v>
      </c>
      <c r="N232" s="367" t="s">
        <v>27</v>
      </c>
      <c r="O232" s="367" t="s">
        <v>28</v>
      </c>
      <c r="P232" s="367" t="s">
        <v>29</v>
      </c>
      <c r="Q232" s="371" t="s">
        <v>30</v>
      </c>
      <c r="Y232" s="25"/>
      <c r="Z232" s="265" t="str">
        <f>IF(AND('Scope of Work'!J20=TRUE,'Scope of Work'!J38=TRUE),IF(COUNTIF(AA234:AA236,"Y"),"Show","Hide"),IF(COUNTIF(Z234:Z236,"Y"),"Show","Hide"))</f>
        <v>Hide</v>
      </c>
      <c r="AA232" s="265" t="str">
        <f>IF(Z232="Show","Y","N")</f>
        <v>N</v>
      </c>
    </row>
    <row r="233" spans="1:32" hidden="1">
      <c r="A233" s="73"/>
      <c r="B233" s="73"/>
      <c r="C233" s="73"/>
      <c r="D233" s="364"/>
      <c r="E233" s="365"/>
      <c r="F233" s="365"/>
      <c r="G233" s="367" t="s">
        <v>460</v>
      </c>
      <c r="H233" s="370" t="s">
        <v>32</v>
      </c>
      <c r="I233" s="368" t="s">
        <v>33</v>
      </c>
      <c r="J233" s="368" t="s">
        <v>33</v>
      </c>
      <c r="K233" s="368" t="s">
        <v>33</v>
      </c>
      <c r="L233" s="370" t="s">
        <v>33</v>
      </c>
      <c r="M233" s="370" t="s">
        <v>29</v>
      </c>
      <c r="N233" s="367" t="s">
        <v>34</v>
      </c>
      <c r="O233" s="367" t="s">
        <v>29</v>
      </c>
      <c r="P233" s="367"/>
      <c r="Q233" s="371"/>
      <c r="Y233" s="25"/>
      <c r="Z233" s="265" t="str">
        <f>IF(AND('Scope of Work'!J20=TRUE,'Scope of Work'!J38=TRUE),IF(COUNTIF(AA234:AA236,"Y"),"Show","Hide"),IF(COUNTIF(Z234:Z236,"Y"),"Show","Hide"))</f>
        <v>Hide</v>
      </c>
      <c r="AA233" s="265" t="str">
        <f>IF(Z233="Show","Y","N")</f>
        <v>N</v>
      </c>
    </row>
    <row r="234" spans="1:32" hidden="1">
      <c r="A234" s="239"/>
      <c r="B234" s="239"/>
      <c r="C234" s="239"/>
      <c r="D234" s="166" t="s">
        <v>749</v>
      </c>
      <c r="E234" s="83" t="s">
        <v>750</v>
      </c>
      <c r="F234" s="83" t="s">
        <v>751</v>
      </c>
      <c r="G234" s="83" t="s">
        <v>752</v>
      </c>
      <c r="H234" s="372" t="s">
        <v>724</v>
      </c>
      <c r="I234" s="90">
        <v>27</v>
      </c>
      <c r="J234" s="85"/>
      <c r="K234" s="90">
        <v>27</v>
      </c>
      <c r="L234" s="85"/>
      <c r="M234" s="85"/>
      <c r="N234" s="85"/>
      <c r="O234" s="85"/>
      <c r="P234" s="168">
        <v>0</v>
      </c>
      <c r="Q234" s="263" t="s">
        <v>730</v>
      </c>
      <c r="Y234" s="25"/>
      <c r="Z234" s="265" t="str">
        <f>IF((AND('Scope of Work'!J38=TRUE,'Scope of Work'!J20=TRUE,H7=FALSE,'Project Information'!K4=FALSE)),"Y","N")</f>
        <v>N</v>
      </c>
      <c r="AA234" s="265" t="str">
        <f t="shared" si="6"/>
        <v>N</v>
      </c>
      <c r="AD234" s="79" t="s">
        <v>753</v>
      </c>
      <c r="AF234" s="79" t="s">
        <v>754</v>
      </c>
    </row>
    <row r="235" spans="1:32" hidden="1">
      <c r="A235" s="73"/>
      <c r="B235" s="73"/>
      <c r="C235" s="73"/>
      <c r="D235" s="166" t="s">
        <v>755</v>
      </c>
      <c r="E235" s="83" t="s">
        <v>756</v>
      </c>
      <c r="F235" s="83" t="s">
        <v>757</v>
      </c>
      <c r="G235" s="83" t="s">
        <v>752</v>
      </c>
      <c r="H235" s="372" t="s">
        <v>724</v>
      </c>
      <c r="I235" s="90">
        <v>28</v>
      </c>
      <c r="J235" s="85"/>
      <c r="K235" s="90">
        <v>28</v>
      </c>
      <c r="L235" s="85"/>
      <c r="M235" s="85"/>
      <c r="N235" s="85"/>
      <c r="O235" s="85"/>
      <c r="P235" s="168">
        <v>0</v>
      </c>
      <c r="Q235" s="263" t="s">
        <v>739</v>
      </c>
      <c r="Y235" s="25"/>
      <c r="Z235" s="265" t="str">
        <f>IF((AND('Scope of Work'!J38=TRUE,'Scope of Work'!J20=TRUE,H7=FALSE,'Project Information'!K4=FALSE)),"Y","N")</f>
        <v>N</v>
      </c>
      <c r="AA235" s="265" t="str">
        <f t="shared" si="6"/>
        <v>N</v>
      </c>
      <c r="AD235" s="79" t="s">
        <v>758</v>
      </c>
      <c r="AF235" s="79" t="s">
        <v>759</v>
      </c>
    </row>
    <row r="236" spans="1:32" ht="12" hidden="1" customHeight="1">
      <c r="A236" s="73"/>
      <c r="B236" s="73"/>
      <c r="C236" s="73"/>
      <c r="D236" s="166" t="s">
        <v>760</v>
      </c>
      <c r="E236" s="83" t="s">
        <v>761</v>
      </c>
      <c r="F236" s="83" t="s">
        <v>762</v>
      </c>
      <c r="G236" s="83" t="s">
        <v>752</v>
      </c>
      <c r="H236" s="372" t="s">
        <v>724</v>
      </c>
      <c r="I236" s="90">
        <v>29</v>
      </c>
      <c r="J236" s="85"/>
      <c r="K236" s="90">
        <v>29</v>
      </c>
      <c r="L236" s="85"/>
      <c r="M236" s="85"/>
      <c r="N236" s="85"/>
      <c r="O236" s="85"/>
      <c r="P236" s="168">
        <v>0</v>
      </c>
      <c r="Q236" s="263"/>
      <c r="Y236" s="25"/>
      <c r="Z236" s="265" t="str">
        <f>IF((AND('Scope of Work'!J37=TRUE,'Scope of Work'!J20=TRUE,H7=FALSE,'Project Information'!K4=FALSE)),"Y","N")</f>
        <v>N</v>
      </c>
      <c r="AA236" s="265" t="str">
        <f t="shared" si="6"/>
        <v>N</v>
      </c>
      <c r="AD236" s="79" t="s">
        <v>763</v>
      </c>
      <c r="AF236" s="79" t="s">
        <v>764</v>
      </c>
    </row>
    <row r="237" spans="1:32" hidden="1">
      <c r="A237" s="73"/>
      <c r="B237" s="73"/>
      <c r="C237" s="73"/>
      <c r="D237" s="364"/>
      <c r="E237" s="365"/>
      <c r="F237" s="365"/>
      <c r="G237" s="366" t="s">
        <v>748</v>
      </c>
      <c r="H237" s="367" t="s">
        <v>22</v>
      </c>
      <c r="I237" s="368" t="s">
        <v>23</v>
      </c>
      <c r="J237" s="369" t="s">
        <v>24</v>
      </c>
      <c r="K237" s="368" t="s">
        <v>25</v>
      </c>
      <c r="L237" s="370" t="s">
        <v>26</v>
      </c>
      <c r="M237" s="370" t="s">
        <v>26</v>
      </c>
      <c r="N237" s="367" t="s">
        <v>27</v>
      </c>
      <c r="O237" s="367" t="s">
        <v>28</v>
      </c>
      <c r="P237" s="367" t="s">
        <v>29</v>
      </c>
      <c r="Q237" s="371" t="s">
        <v>30</v>
      </c>
      <c r="Y237" s="25"/>
      <c r="Z237" s="265" t="str">
        <f>IF(AND('Scope of Work'!J20=TRUE,'Scope of Work'!J38=TRUE,'Scope of Work'!J47=TRUE),IF(COUNTIF(AA239:AA244,"Y"),"Show","Hide"),IF(COUNTIF(Z239:Z244,"Y"),"Show","Hide"))</f>
        <v>Hide</v>
      </c>
      <c r="AA237" s="265" t="str">
        <f>IF(Z237="Show","Y","N")</f>
        <v>N</v>
      </c>
      <c r="AD237" s="79"/>
    </row>
    <row r="238" spans="1:32" hidden="1">
      <c r="A238" s="73"/>
      <c r="B238" s="73"/>
      <c r="C238" s="73"/>
      <c r="D238" s="364"/>
      <c r="E238" s="365"/>
      <c r="F238" s="365"/>
      <c r="G238" s="367" t="s">
        <v>460</v>
      </c>
      <c r="H238" s="370" t="s">
        <v>32</v>
      </c>
      <c r="I238" s="368" t="s">
        <v>33</v>
      </c>
      <c r="J238" s="368" t="s">
        <v>33</v>
      </c>
      <c r="K238" s="368" t="s">
        <v>33</v>
      </c>
      <c r="L238" s="370" t="s">
        <v>33</v>
      </c>
      <c r="M238" s="370" t="s">
        <v>29</v>
      </c>
      <c r="N238" s="367" t="s">
        <v>34</v>
      </c>
      <c r="O238" s="367" t="s">
        <v>29</v>
      </c>
      <c r="P238" s="367"/>
      <c r="Q238" s="371"/>
      <c r="Y238" s="25"/>
      <c r="Z238" s="265" t="str">
        <f>IF(AND('Scope of Work'!J20=TRUE,'Scope of Work'!J38=TRUE,'Scope of Work'!J47=TRUE),IF(COUNTIF(AA239:AA244,"Y"),"Show","Hide"),IF(COUNTIF(Z239:Z244,"Y"),"Show","Hide"))</f>
        <v>Hide</v>
      </c>
      <c r="AA238" s="265" t="str">
        <f>IF(Z238="Show","Y","N")</f>
        <v>N</v>
      </c>
    </row>
    <row r="239" spans="1:32" hidden="1">
      <c r="A239" s="239"/>
      <c r="B239" s="239"/>
      <c r="C239" s="239"/>
      <c r="D239" s="373" t="s">
        <v>765</v>
      </c>
      <c r="E239" s="374"/>
      <c r="F239" s="374"/>
      <c r="G239" s="83" t="s">
        <v>766</v>
      </c>
      <c r="H239" s="372" t="s">
        <v>724</v>
      </c>
      <c r="I239" s="90">
        <v>33</v>
      </c>
      <c r="J239" s="85"/>
      <c r="K239" s="90">
        <v>33</v>
      </c>
      <c r="L239" s="85"/>
      <c r="M239" s="85"/>
      <c r="N239" s="85"/>
      <c r="O239" s="85"/>
      <c r="P239" s="168">
        <v>0</v>
      </c>
      <c r="Q239" s="263"/>
      <c r="S239" s="1"/>
      <c r="Y239" s="25"/>
      <c r="Z239" s="265" t="str">
        <f>IF((AND('Scope of Work'!J38=TRUE,'Scope of Work'!J20=TRUE,'Scope of Work'!J47=TRUE,H7=FALSE,'Project Information'!K4=FALSE)),"Y","N")</f>
        <v>N</v>
      </c>
      <c r="AA239" s="265" t="str">
        <f t="shared" si="6"/>
        <v>N</v>
      </c>
      <c r="AD239" s="79" t="s">
        <v>767</v>
      </c>
    </row>
    <row r="240" spans="1:32" hidden="1">
      <c r="A240" s="239"/>
      <c r="B240" s="239"/>
      <c r="C240" s="239"/>
      <c r="D240" s="373" t="s">
        <v>768</v>
      </c>
      <c r="E240" s="374"/>
      <c r="F240" s="374"/>
      <c r="G240" s="83" t="s">
        <v>769</v>
      </c>
      <c r="H240" s="372" t="s">
        <v>724</v>
      </c>
      <c r="I240" s="90">
        <v>33</v>
      </c>
      <c r="J240" s="85"/>
      <c r="K240" s="90">
        <v>33</v>
      </c>
      <c r="L240" s="85"/>
      <c r="M240" s="85"/>
      <c r="N240" s="85"/>
      <c r="O240" s="85"/>
      <c r="P240" s="168">
        <v>0</v>
      </c>
      <c r="Q240" s="263" t="s">
        <v>730</v>
      </c>
      <c r="Y240" s="25"/>
      <c r="Z240" s="265" t="str">
        <f>IF((AND('Scope of Work'!J38=TRUE,'Scope of Work'!J20=TRUE,'Scope of Work'!J47=TRUE,H7=FALSE,'Project Information'!K4=FALSE)),"Y","N")</f>
        <v>N</v>
      </c>
      <c r="AA240" s="265" t="str">
        <f t="shared" si="6"/>
        <v>N</v>
      </c>
      <c r="AD240" s="79" t="s">
        <v>767</v>
      </c>
    </row>
    <row r="241" spans="1:32" hidden="1">
      <c r="A241" s="73"/>
      <c r="B241" s="73"/>
      <c r="C241" s="73"/>
      <c r="D241" s="373" t="s">
        <v>770</v>
      </c>
      <c r="E241" s="374"/>
      <c r="F241" s="374"/>
      <c r="G241" s="83" t="s">
        <v>766</v>
      </c>
      <c r="H241" s="372" t="s">
        <v>724</v>
      </c>
      <c r="I241" s="90">
        <v>34</v>
      </c>
      <c r="J241" s="85"/>
      <c r="K241" s="90">
        <v>34</v>
      </c>
      <c r="L241" s="85"/>
      <c r="M241" s="85"/>
      <c r="N241" s="85"/>
      <c r="O241" s="85"/>
      <c r="P241" s="168">
        <v>0</v>
      </c>
      <c r="Q241" s="263"/>
      <c r="S241" s="1"/>
      <c r="Y241" s="25"/>
      <c r="Z241" s="265" t="str">
        <f>IF((AND('Scope of Work'!J38=TRUE,'Scope of Work'!J20=TRUE,'Scope of Work'!J47=TRUE,H7=FALSE,'Project Information'!K4=FALSE)),"Y","N")</f>
        <v>N</v>
      </c>
      <c r="AA241" s="265" t="str">
        <f t="shared" si="6"/>
        <v>N</v>
      </c>
      <c r="AD241" s="79" t="s">
        <v>771</v>
      </c>
    </row>
    <row r="242" spans="1:32" hidden="1">
      <c r="A242" s="73"/>
      <c r="B242" s="73"/>
      <c r="C242" s="73"/>
      <c r="D242" s="373" t="s">
        <v>772</v>
      </c>
      <c r="E242" s="374"/>
      <c r="F242" s="374"/>
      <c r="G242" s="83" t="s">
        <v>769</v>
      </c>
      <c r="H242" s="372" t="s">
        <v>724</v>
      </c>
      <c r="I242" s="90">
        <v>34</v>
      </c>
      <c r="J242" s="85"/>
      <c r="K242" s="90">
        <v>34</v>
      </c>
      <c r="L242" s="85"/>
      <c r="M242" s="85"/>
      <c r="N242" s="85"/>
      <c r="O242" s="85"/>
      <c r="P242" s="168">
        <v>0</v>
      </c>
      <c r="Q242" s="263" t="s">
        <v>739</v>
      </c>
      <c r="Y242" s="25"/>
      <c r="Z242" s="265" t="str">
        <f>IF((AND('Scope of Work'!J38=TRUE,'Scope of Work'!J20=TRUE,'Scope of Work'!J47=TRUE,H7=FALSE,'Project Information'!K4=FALSE)),"Y","N")</f>
        <v>N</v>
      </c>
      <c r="AA242" s="265" t="str">
        <f t="shared" si="6"/>
        <v>N</v>
      </c>
      <c r="AD242" s="79" t="s">
        <v>771</v>
      </c>
    </row>
    <row r="243" spans="1:32" hidden="1">
      <c r="A243" s="73"/>
      <c r="B243" s="73"/>
      <c r="C243" s="73"/>
      <c r="D243" s="373" t="s">
        <v>773</v>
      </c>
      <c r="E243" s="374"/>
      <c r="F243" s="374"/>
      <c r="G243" s="83" t="s">
        <v>766</v>
      </c>
      <c r="H243" s="372" t="s">
        <v>724</v>
      </c>
      <c r="I243" s="90">
        <v>35</v>
      </c>
      <c r="J243" s="85"/>
      <c r="K243" s="90">
        <v>35</v>
      </c>
      <c r="L243" s="85"/>
      <c r="M243" s="85"/>
      <c r="N243" s="85"/>
      <c r="O243" s="85"/>
      <c r="P243" s="168">
        <v>0</v>
      </c>
      <c r="Q243" s="263"/>
      <c r="S243" s="1"/>
      <c r="Y243" s="25"/>
      <c r="Z243" s="265" t="str">
        <f>IF((AND('Scope of Work'!J37=TRUE,'Scope of Work'!J20=TRUE,'Scope of Work'!J47=TRUE,H7=FALSE,'Project Information'!K4=FALSE)),"Y","N")</f>
        <v>N</v>
      </c>
      <c r="AA243" s="265" t="str">
        <f t="shared" si="6"/>
        <v>N</v>
      </c>
      <c r="AD243" s="79" t="s">
        <v>774</v>
      </c>
    </row>
    <row r="244" spans="1:32" hidden="1">
      <c r="A244" s="73"/>
      <c r="B244" s="73"/>
      <c r="C244" s="73"/>
      <c r="D244" s="373" t="s">
        <v>775</v>
      </c>
      <c r="E244" s="374"/>
      <c r="F244" s="374"/>
      <c r="G244" s="83" t="s">
        <v>769</v>
      </c>
      <c r="H244" s="372" t="s">
        <v>724</v>
      </c>
      <c r="I244" s="90">
        <v>35</v>
      </c>
      <c r="J244" s="85"/>
      <c r="K244" s="90">
        <v>35</v>
      </c>
      <c r="L244" s="85"/>
      <c r="M244" s="85"/>
      <c r="N244" s="85"/>
      <c r="O244" s="85"/>
      <c r="P244" s="168">
        <v>0</v>
      </c>
      <c r="Q244" s="263"/>
      <c r="Y244" s="25"/>
      <c r="Z244" s="265" t="str">
        <f>IF((AND('Scope of Work'!J37=TRUE,'Scope of Work'!J20=TRUE,'Scope of Work'!J47=TRUE,H7=FALSE,'Project Information'!K4=FALSE)),"Y","N")</f>
        <v>N</v>
      </c>
      <c r="AA244" s="265" t="str">
        <f t="shared" si="6"/>
        <v>N</v>
      </c>
      <c r="AD244" s="79" t="s">
        <v>774</v>
      </c>
    </row>
    <row r="245" spans="1:32" hidden="1">
      <c r="A245" s="73"/>
      <c r="B245" s="73"/>
      <c r="C245" s="73"/>
      <c r="D245" s="364"/>
      <c r="E245" s="365"/>
      <c r="F245" s="365"/>
      <c r="G245" s="366" t="s">
        <v>719</v>
      </c>
      <c r="H245" s="367" t="s">
        <v>22</v>
      </c>
      <c r="I245" s="368" t="s">
        <v>23</v>
      </c>
      <c r="J245" s="369" t="s">
        <v>24</v>
      </c>
      <c r="K245" s="368" t="s">
        <v>25</v>
      </c>
      <c r="L245" s="370" t="s">
        <v>26</v>
      </c>
      <c r="M245" s="370" t="s">
        <v>26</v>
      </c>
      <c r="N245" s="367" t="s">
        <v>27</v>
      </c>
      <c r="O245" s="367" t="s">
        <v>28</v>
      </c>
      <c r="P245" s="367" t="s">
        <v>29</v>
      </c>
      <c r="Q245" s="371" t="s">
        <v>30</v>
      </c>
      <c r="Y245" s="25"/>
      <c r="Z245" s="265" t="str">
        <f>IF(AND('Scope of Work'!J11=TRUE,'Scope of Work'!J41=TRUE),IF(COUNTIF(AA247:AA252,"Y"),"Show","Hide"),IF(COUNTIF(Z247:Z252,"Y"),"Show","Hide"))</f>
        <v>Hide</v>
      </c>
      <c r="AA245" s="265" t="str">
        <f>IF(Z245="Show","Y","N")</f>
        <v>N</v>
      </c>
    </row>
    <row r="246" spans="1:32" hidden="1">
      <c r="A246" s="73"/>
      <c r="B246" s="73"/>
      <c r="C246" s="73"/>
      <c r="D246" s="364"/>
      <c r="E246" s="365"/>
      <c r="F246" s="365"/>
      <c r="G246" s="367" t="s">
        <v>460</v>
      </c>
      <c r="H246" s="370" t="s">
        <v>32</v>
      </c>
      <c r="I246" s="368" t="s">
        <v>33</v>
      </c>
      <c r="J246" s="368" t="s">
        <v>33</v>
      </c>
      <c r="K246" s="368" t="s">
        <v>33</v>
      </c>
      <c r="L246" s="370" t="s">
        <v>33</v>
      </c>
      <c r="M246" s="370" t="s">
        <v>29</v>
      </c>
      <c r="N246" s="367" t="s">
        <v>34</v>
      </c>
      <c r="O246" s="367" t="s">
        <v>29</v>
      </c>
      <c r="P246" s="367"/>
      <c r="Q246" s="371" t="s">
        <v>776</v>
      </c>
      <c r="Y246" s="25"/>
      <c r="Z246" s="265" t="str">
        <f>IF(AND('Scope of Work'!J11=TRUE,'Scope of Work'!J41=TRUE),IF(COUNTIF(AA247:AA252,"Y"),"Show","Hide"),IF(COUNTIF(Z247:Z252,"Y"),"Show","Hide"))</f>
        <v>Hide</v>
      </c>
      <c r="AA246" s="265" t="str">
        <f>IF(Z246="Show","Y","N")</f>
        <v>N</v>
      </c>
    </row>
    <row r="247" spans="1:32" hidden="1">
      <c r="A247" s="239"/>
      <c r="B247" s="239"/>
      <c r="C247" s="239"/>
      <c r="D247" s="166" t="s">
        <v>777</v>
      </c>
      <c r="E247" s="83" t="s">
        <v>778</v>
      </c>
      <c r="F247" s="83" t="s">
        <v>779</v>
      </c>
      <c r="G247" s="83" t="s">
        <v>780</v>
      </c>
      <c r="H247" s="372" t="s">
        <v>724</v>
      </c>
      <c r="I247" s="90">
        <v>39.5</v>
      </c>
      <c r="J247" s="257"/>
      <c r="K247" s="257"/>
      <c r="L247" s="85"/>
      <c r="M247" s="85"/>
      <c r="N247" s="85"/>
      <c r="O247" s="85"/>
      <c r="P247" s="168">
        <v>0</v>
      </c>
      <c r="Q247" s="87"/>
      <c r="Y247" s="25"/>
      <c r="Z247" s="265" t="str">
        <f>IF((AND('Scope of Work'!J11=TRUE,'Scope of Work'!J41=TRUE,H7=FALSE,'Project Information'!K4=FALSE)),"Y","N")</f>
        <v>N</v>
      </c>
      <c r="AA247" s="265" t="str">
        <f t="shared" si="6"/>
        <v>N</v>
      </c>
      <c r="AD247" s="79" t="s">
        <v>781</v>
      </c>
      <c r="AF247" s="79" t="s">
        <v>782</v>
      </c>
    </row>
    <row r="248" spans="1:32" ht="12" hidden="1" customHeight="1">
      <c r="A248" s="239"/>
      <c r="B248" s="239"/>
      <c r="C248" s="239"/>
      <c r="D248" s="166" t="s">
        <v>783</v>
      </c>
      <c r="E248" s="83" t="s">
        <v>784</v>
      </c>
      <c r="F248" s="83" t="s">
        <v>785</v>
      </c>
      <c r="G248" s="83" t="s">
        <v>88</v>
      </c>
      <c r="H248" s="372" t="s">
        <v>724</v>
      </c>
      <c r="I248" s="89"/>
      <c r="J248" s="257"/>
      <c r="K248" s="129">
        <v>39.5</v>
      </c>
      <c r="L248" s="85"/>
      <c r="M248" s="85"/>
      <c r="N248" s="85"/>
      <c r="O248" s="85"/>
      <c r="P248" s="168">
        <v>0</v>
      </c>
      <c r="Q248" s="263" t="s">
        <v>786</v>
      </c>
      <c r="Y248" s="25"/>
      <c r="Z248" s="265" t="str">
        <f>IF((AND('Scope of Work'!J11=TRUE,'Scope of Work'!J41=TRUE,H7=FALSE,'Project Information'!K4=FALSE)),"Y","N")</f>
        <v>N</v>
      </c>
      <c r="AA248" s="265" t="str">
        <f t="shared" si="6"/>
        <v>N</v>
      </c>
      <c r="AD248" s="79" t="s">
        <v>781</v>
      </c>
      <c r="AF248" s="79" t="s">
        <v>782</v>
      </c>
    </row>
    <row r="249" spans="1:32" hidden="1">
      <c r="A249" s="73"/>
      <c r="B249" s="73"/>
      <c r="C249" s="73"/>
      <c r="D249" s="166" t="s">
        <v>787</v>
      </c>
      <c r="E249" s="83" t="s">
        <v>788</v>
      </c>
      <c r="F249" s="83" t="s">
        <v>789</v>
      </c>
      <c r="G249" s="83" t="s">
        <v>780</v>
      </c>
      <c r="H249" s="372" t="s">
        <v>724</v>
      </c>
      <c r="I249" s="90">
        <v>40.5</v>
      </c>
      <c r="J249" s="257"/>
      <c r="K249" s="257"/>
      <c r="L249" s="85"/>
      <c r="M249" s="85"/>
      <c r="N249" s="85"/>
      <c r="O249" s="85"/>
      <c r="P249" s="168">
        <v>0</v>
      </c>
      <c r="Q249" s="87"/>
      <c r="Y249" s="25"/>
      <c r="Z249" s="265" t="str">
        <f>IF((AND('Scope of Work'!J11=TRUE,'Scope of Work'!J41=TRUE,H7=FALSE,'Project Information'!K4=FALSE)),"Y","N")</f>
        <v>N</v>
      </c>
      <c r="AA249" s="265" t="str">
        <f t="shared" si="6"/>
        <v>N</v>
      </c>
      <c r="AD249" s="79" t="s">
        <v>790</v>
      </c>
      <c r="AF249" s="79" t="s">
        <v>791</v>
      </c>
    </row>
    <row r="250" spans="1:32" hidden="1">
      <c r="A250" s="73"/>
      <c r="B250" s="73"/>
      <c r="C250" s="73"/>
      <c r="D250" s="166" t="s">
        <v>792</v>
      </c>
      <c r="E250" s="83" t="s">
        <v>793</v>
      </c>
      <c r="F250" s="83" t="s">
        <v>794</v>
      </c>
      <c r="G250" s="83" t="s">
        <v>88</v>
      </c>
      <c r="H250" s="372" t="s">
        <v>724</v>
      </c>
      <c r="I250" s="89"/>
      <c r="J250" s="257"/>
      <c r="K250" s="129">
        <v>40.5</v>
      </c>
      <c r="L250" s="85"/>
      <c r="M250" s="85"/>
      <c r="N250" s="85"/>
      <c r="O250" s="85"/>
      <c r="P250" s="168">
        <v>0</v>
      </c>
      <c r="Q250" s="263" t="s">
        <v>795</v>
      </c>
      <c r="Y250" s="25"/>
      <c r="Z250" s="265" t="str">
        <f>IF((AND('Scope of Work'!J11=TRUE,'Scope of Work'!J41=TRUE,H7=FALSE,'Project Information'!K4=FALSE)),"Y","N")</f>
        <v>N</v>
      </c>
      <c r="AA250" s="265" t="str">
        <f t="shared" si="6"/>
        <v>N</v>
      </c>
      <c r="AD250" s="79" t="s">
        <v>790</v>
      </c>
      <c r="AF250" s="79" t="s">
        <v>791</v>
      </c>
    </row>
    <row r="251" spans="1:32" hidden="1">
      <c r="A251" s="73"/>
      <c r="B251" s="73"/>
      <c r="C251" s="73"/>
      <c r="D251" s="166" t="s">
        <v>796</v>
      </c>
      <c r="E251" s="83" t="s">
        <v>797</v>
      </c>
      <c r="F251" s="83" t="s">
        <v>798</v>
      </c>
      <c r="G251" s="83" t="s">
        <v>780</v>
      </c>
      <c r="H251" s="372" t="s">
        <v>724</v>
      </c>
      <c r="I251" s="90">
        <v>41.5</v>
      </c>
      <c r="J251" s="257"/>
      <c r="K251" s="257"/>
      <c r="L251" s="85"/>
      <c r="M251" s="85"/>
      <c r="N251" s="85"/>
      <c r="O251" s="85"/>
      <c r="P251" s="168">
        <v>0</v>
      </c>
      <c r="Q251" s="87"/>
      <c r="Y251" s="25"/>
      <c r="Z251" s="265" t="str">
        <f>IF((AND('Scope of Work'!J11=TRUE,'Scope of Work'!J40=TRUE,H7=FALSE,'Project Information'!K4=FALSE)),"Y","N")</f>
        <v>N</v>
      </c>
      <c r="AA251" s="265" t="str">
        <f t="shared" si="6"/>
        <v>N</v>
      </c>
      <c r="AD251" s="79" t="s">
        <v>799</v>
      </c>
      <c r="AF251" s="79" t="s">
        <v>800</v>
      </c>
    </row>
    <row r="252" spans="1:32" hidden="1">
      <c r="A252" s="73"/>
      <c r="B252" s="73"/>
      <c r="C252" s="73"/>
      <c r="D252" s="166" t="s">
        <v>801</v>
      </c>
      <c r="E252" s="83" t="s">
        <v>802</v>
      </c>
      <c r="F252" s="83" t="s">
        <v>803</v>
      </c>
      <c r="G252" s="83" t="s">
        <v>88</v>
      </c>
      <c r="H252" s="372" t="s">
        <v>724</v>
      </c>
      <c r="I252" s="89"/>
      <c r="J252" s="257"/>
      <c r="K252" s="129">
        <v>41.5</v>
      </c>
      <c r="L252" s="85"/>
      <c r="M252" s="85"/>
      <c r="N252" s="85"/>
      <c r="O252" s="85"/>
      <c r="P252" s="168">
        <v>0</v>
      </c>
      <c r="Q252" s="263" t="s">
        <v>804</v>
      </c>
      <c r="Y252" s="25"/>
      <c r="Z252" s="265" t="str">
        <f>IF((AND('Scope of Work'!J11=TRUE,'Scope of Work'!J40=TRUE,H7=FALSE,'Project Information'!K4=FALSE)),"Y","N")</f>
        <v>N</v>
      </c>
      <c r="AA252" s="265" t="str">
        <f t="shared" si="6"/>
        <v>N</v>
      </c>
      <c r="AD252" s="79" t="s">
        <v>799</v>
      </c>
      <c r="AF252" s="79" t="s">
        <v>800</v>
      </c>
    </row>
    <row r="253" spans="1:32" hidden="1">
      <c r="A253" s="73"/>
      <c r="B253" s="73"/>
      <c r="C253" s="73"/>
      <c r="D253" s="364"/>
      <c r="E253" s="365"/>
      <c r="F253" s="365"/>
      <c r="G253" s="366" t="s">
        <v>748</v>
      </c>
      <c r="H253" s="367" t="s">
        <v>22</v>
      </c>
      <c r="I253" s="368" t="s">
        <v>23</v>
      </c>
      <c r="J253" s="369" t="s">
        <v>24</v>
      </c>
      <c r="K253" s="368" t="s">
        <v>25</v>
      </c>
      <c r="L253" s="370" t="s">
        <v>26</v>
      </c>
      <c r="M253" s="370" t="s">
        <v>26</v>
      </c>
      <c r="N253" s="367" t="s">
        <v>27</v>
      </c>
      <c r="O253" s="367" t="s">
        <v>28</v>
      </c>
      <c r="P253" s="367" t="s">
        <v>29</v>
      </c>
      <c r="Q253" s="371" t="s">
        <v>30</v>
      </c>
      <c r="Y253" s="25"/>
      <c r="Z253" s="265" t="str">
        <f>IF(AND('Scope of Work'!J20=TRUE,'Scope of Work'!J41=TRUE,'Scope of Work'!J48=TRUE),IF(COUNTIF(AA255:AA257,"Y"),"Show","Hide"),IF(COUNTIF(Z255:Z257,"Y"),"Show","Hide"))</f>
        <v>Hide</v>
      </c>
      <c r="AA253" s="265" t="str">
        <f>IF(Z253="Show","Y","N")</f>
        <v>N</v>
      </c>
    </row>
    <row r="254" spans="1:32" hidden="1">
      <c r="A254" s="73"/>
      <c r="B254" s="73"/>
      <c r="C254" s="73"/>
      <c r="D254" s="364"/>
      <c r="E254" s="365"/>
      <c r="F254" s="365"/>
      <c r="G254" s="367" t="s">
        <v>460</v>
      </c>
      <c r="H254" s="370" t="s">
        <v>32</v>
      </c>
      <c r="I254" s="368" t="s">
        <v>33</v>
      </c>
      <c r="J254" s="368" t="s">
        <v>33</v>
      </c>
      <c r="K254" s="368" t="s">
        <v>33</v>
      </c>
      <c r="L254" s="370" t="s">
        <v>33</v>
      </c>
      <c r="M254" s="370" t="s">
        <v>29</v>
      </c>
      <c r="N254" s="367" t="s">
        <v>34</v>
      </c>
      <c r="O254" s="367" t="s">
        <v>29</v>
      </c>
      <c r="P254" s="367"/>
      <c r="Q254" s="371" t="s">
        <v>776</v>
      </c>
      <c r="Y254" s="25"/>
      <c r="Z254" s="265" t="str">
        <f>IF(AND('Scope of Work'!J20=TRUE,'Scope of Work'!J41=TRUE,'Scope of Work'!J48=TRUE),IF(COUNTIF(AA255:AA257,"Y"),"Show","Hide"),IF(COUNTIF(Z255:Z257,"Y"),"Show","Hide"))</f>
        <v>Hide</v>
      </c>
      <c r="AA254" s="265" t="str">
        <f>IF(Z254="Show","Y","N")</f>
        <v>N</v>
      </c>
    </row>
    <row r="255" spans="1:32" hidden="1">
      <c r="A255" s="239"/>
      <c r="B255" s="239"/>
      <c r="C255" s="239"/>
      <c r="D255" s="166" t="s">
        <v>805</v>
      </c>
      <c r="E255" s="83" t="s">
        <v>806</v>
      </c>
      <c r="F255"/>
      <c r="G255" s="83" t="s">
        <v>807</v>
      </c>
      <c r="H255" s="372" t="s">
        <v>724</v>
      </c>
      <c r="I255" s="90">
        <v>27.5</v>
      </c>
      <c r="J255" s="85"/>
      <c r="K255" s="90">
        <v>27.5</v>
      </c>
      <c r="L255" s="85"/>
      <c r="M255" s="85"/>
      <c r="N255" s="85"/>
      <c r="O255" s="85"/>
      <c r="P255" s="168">
        <v>0</v>
      </c>
      <c r="Q255" s="263" t="s">
        <v>786</v>
      </c>
      <c r="Y255" s="25"/>
      <c r="Z255" s="265" t="str">
        <f>IF((AND('Scope of Work'!J41=TRUE,'Scope of Work'!J20=TRUE,'Scope of Work'!J48=TRUE,H7=FALSE,'Project Information'!K4=FALSE)),"Y","N")</f>
        <v>N</v>
      </c>
      <c r="AA255" s="265" t="str">
        <f t="shared" si="6"/>
        <v>N</v>
      </c>
      <c r="AD255" s="79" t="s">
        <v>808</v>
      </c>
      <c r="AF255" s="79" t="s">
        <v>809</v>
      </c>
    </row>
    <row r="256" spans="1:32" hidden="1">
      <c r="A256" s="73"/>
      <c r="B256" s="73"/>
      <c r="C256" s="73"/>
      <c r="D256" s="166" t="s">
        <v>810</v>
      </c>
      <c r="E256" s="83" t="s">
        <v>811</v>
      </c>
      <c r="F256" s="83" t="s">
        <v>812</v>
      </c>
      <c r="G256" s="83" t="s">
        <v>807</v>
      </c>
      <c r="H256" s="372" t="s">
        <v>724</v>
      </c>
      <c r="I256" s="90">
        <v>28.5</v>
      </c>
      <c r="J256" s="85"/>
      <c r="K256" s="90">
        <v>28.5</v>
      </c>
      <c r="L256" s="85"/>
      <c r="M256" s="85"/>
      <c r="N256" s="85"/>
      <c r="O256" s="85"/>
      <c r="P256" s="168">
        <v>0</v>
      </c>
      <c r="Q256" s="263" t="s">
        <v>813</v>
      </c>
      <c r="Y256" s="25"/>
      <c r="Z256" s="265" t="str">
        <f>IF((AND('Scope of Work'!J41=TRUE,'Scope of Work'!J20=TRUE,'Scope of Work'!J48=TRUE,H7=FALSE,'Project Information'!K4=FALSE)),"Y","N")</f>
        <v>N</v>
      </c>
      <c r="AA256" s="265" t="str">
        <f t="shared" si="6"/>
        <v>N</v>
      </c>
      <c r="AD256" s="79" t="s">
        <v>814</v>
      </c>
      <c r="AF256" s="79" t="s">
        <v>815</v>
      </c>
    </row>
    <row r="257" spans="1:32" hidden="1">
      <c r="A257" s="73"/>
      <c r="B257" s="73"/>
      <c r="C257" s="73"/>
      <c r="D257" s="166" t="s">
        <v>816</v>
      </c>
      <c r="E257" s="83" t="s">
        <v>817</v>
      </c>
      <c r="F257" s="83" t="s">
        <v>818</v>
      </c>
      <c r="G257" s="83" t="s">
        <v>807</v>
      </c>
      <c r="H257" s="372" t="s">
        <v>724</v>
      </c>
      <c r="I257" s="90">
        <v>29.5</v>
      </c>
      <c r="J257" s="85"/>
      <c r="K257" s="90">
        <v>29.5</v>
      </c>
      <c r="L257" s="85"/>
      <c r="M257" s="85"/>
      <c r="N257" s="85"/>
      <c r="O257" s="85"/>
      <c r="P257" s="168">
        <v>0</v>
      </c>
      <c r="Q257" s="263" t="s">
        <v>804</v>
      </c>
      <c r="Y257" s="25"/>
      <c r="Z257" s="265" t="str">
        <f>IF((AND('Scope of Work'!J40=TRUE,'Scope of Work'!J20=TRUE,'Scope of Work'!J48=TRUE,H7=FALSE,'Project Information'!K4=FALSE)),"Y","N")</f>
        <v>N</v>
      </c>
      <c r="AA257" s="265" t="str">
        <f t="shared" si="6"/>
        <v>N</v>
      </c>
      <c r="AD257" s="79" t="s">
        <v>819</v>
      </c>
      <c r="AF257" s="79" t="s">
        <v>820</v>
      </c>
    </row>
    <row r="258" spans="1:32" hidden="1">
      <c r="A258" s="73"/>
      <c r="B258" s="73"/>
      <c r="C258" s="73"/>
      <c r="D258" s="364"/>
      <c r="E258" s="365"/>
      <c r="F258" s="365"/>
      <c r="G258" s="366" t="s">
        <v>748</v>
      </c>
      <c r="H258" s="367" t="s">
        <v>22</v>
      </c>
      <c r="I258" s="368" t="s">
        <v>23</v>
      </c>
      <c r="J258" s="369" t="s">
        <v>24</v>
      </c>
      <c r="K258" s="368" t="s">
        <v>25</v>
      </c>
      <c r="L258" s="370" t="s">
        <v>26</v>
      </c>
      <c r="M258" s="370" t="s">
        <v>26</v>
      </c>
      <c r="N258" s="367" t="s">
        <v>27</v>
      </c>
      <c r="O258" s="367" t="s">
        <v>28</v>
      </c>
      <c r="P258" s="367" t="s">
        <v>29</v>
      </c>
      <c r="Q258" s="371" t="s">
        <v>30</v>
      </c>
      <c r="Y258" s="25"/>
      <c r="Z258" s="265" t="str">
        <f>IF(AND('Scope of Work'!J20=TRUE,'Scope of Work'!J41=TRUE,'Scope of Work'!J47=TRUE),IF(COUNTIF(AA260:AA265,"Y"),"Show","Hide"),IF(COUNTIF(Z260:Z265,"Y"),"Show","Hide"))</f>
        <v>Hide</v>
      </c>
      <c r="AA258" s="265" t="str">
        <f>IF(Z258="Show","Y","N")</f>
        <v>N</v>
      </c>
    </row>
    <row r="259" spans="1:32" hidden="1">
      <c r="A259" s="73"/>
      <c r="B259" s="73"/>
      <c r="C259" s="73"/>
      <c r="D259" s="364"/>
      <c r="E259" s="365"/>
      <c r="F259" s="365"/>
      <c r="G259" s="367" t="s">
        <v>460</v>
      </c>
      <c r="H259" s="370" t="s">
        <v>32</v>
      </c>
      <c r="I259" s="368" t="s">
        <v>33</v>
      </c>
      <c r="J259" s="368" t="s">
        <v>33</v>
      </c>
      <c r="K259" s="368" t="s">
        <v>33</v>
      </c>
      <c r="L259" s="370" t="s">
        <v>33</v>
      </c>
      <c r="M259" s="370" t="s">
        <v>29</v>
      </c>
      <c r="N259" s="367" t="s">
        <v>34</v>
      </c>
      <c r="O259" s="367" t="s">
        <v>29</v>
      </c>
      <c r="P259" s="367"/>
      <c r="Q259" s="371" t="s">
        <v>776</v>
      </c>
      <c r="Y259" s="25"/>
      <c r="Z259" s="265" t="str">
        <f>IF(AND('Scope of Work'!J20=TRUE,'Scope of Work'!J41=TRUE,'Scope of Work'!J47=TRUE),IF(COUNTIF(AA260:AA265,"Y"),"Show","Hide"),IF(COUNTIF(Z260:Z265,"Y"),"Show","Hide"))</f>
        <v>Hide</v>
      </c>
      <c r="AA259" s="265" t="str">
        <f>IF(Z259="Show","Y","N")</f>
        <v>N</v>
      </c>
    </row>
    <row r="260" spans="1:32" hidden="1">
      <c r="A260" s="239"/>
      <c r="B260" s="239"/>
      <c r="C260" s="239"/>
      <c r="D260" s="166" t="s">
        <v>821</v>
      </c>
      <c r="E260" s="83" t="s">
        <v>822</v>
      </c>
      <c r="F260" s="83" t="s">
        <v>823</v>
      </c>
      <c r="G260" s="83" t="s">
        <v>824</v>
      </c>
      <c r="H260" s="372" t="s">
        <v>724</v>
      </c>
      <c r="I260" s="90">
        <v>33.5</v>
      </c>
      <c r="J260" s="85"/>
      <c r="K260" s="90">
        <v>33.5</v>
      </c>
      <c r="L260" s="85"/>
      <c r="M260" s="85"/>
      <c r="N260" s="85"/>
      <c r="O260" s="85"/>
      <c r="P260" s="168">
        <v>0</v>
      </c>
      <c r="Q260" s="263" t="s">
        <v>825</v>
      </c>
      <c r="S260" s="1"/>
      <c r="Y260" s="25"/>
      <c r="Z260" s="265" t="str">
        <f>IF((AND('Scope of Work'!J41=TRUE,'Scope of Work'!J20=TRUE,'Scope of Work'!J44=TRUE,H7=FALSE,'Project Information'!K4=FALSE)),"Y","N")</f>
        <v>N</v>
      </c>
      <c r="AA260" s="265" t="str">
        <f t="shared" si="6"/>
        <v>N</v>
      </c>
      <c r="AD260" s="79" t="s">
        <v>826</v>
      </c>
    </row>
    <row r="261" spans="1:32" hidden="1">
      <c r="A261" s="239"/>
      <c r="B261" s="239"/>
      <c r="C261" s="239"/>
      <c r="D261" s="166" t="s">
        <v>827</v>
      </c>
      <c r="E261" s="83" t="s">
        <v>828</v>
      </c>
      <c r="F261" s="83" t="s">
        <v>829</v>
      </c>
      <c r="G261" s="83" t="s">
        <v>830</v>
      </c>
      <c r="H261" s="372" t="s">
        <v>724</v>
      </c>
      <c r="I261" s="90">
        <v>33.5</v>
      </c>
      <c r="J261" s="85"/>
      <c r="K261" s="90">
        <v>33.5</v>
      </c>
      <c r="L261" s="85"/>
      <c r="M261" s="85"/>
      <c r="N261" s="85"/>
      <c r="O261" s="85"/>
      <c r="P261" s="168">
        <v>0</v>
      </c>
      <c r="Q261" s="263" t="s">
        <v>786</v>
      </c>
      <c r="Y261" s="25"/>
      <c r="Z261" s="265" t="str">
        <f>IF((AND('Scope of Work'!J41=TRUE,'Scope of Work'!J20=TRUE,'Scope of Work'!J44=TRUE,H7=FALSE,'Project Information'!K4=FALSE)),"Y","N")</f>
        <v>N</v>
      </c>
      <c r="AA261" s="265" t="str">
        <f t="shared" si="6"/>
        <v>N</v>
      </c>
      <c r="AD261" s="79" t="s">
        <v>826</v>
      </c>
    </row>
    <row r="262" spans="1:32" hidden="1">
      <c r="A262" s="73"/>
      <c r="B262" s="73"/>
      <c r="C262" s="73"/>
      <c r="D262" s="166" t="s">
        <v>831</v>
      </c>
      <c r="E262" s="83" t="s">
        <v>832</v>
      </c>
      <c r="F262" s="83" t="s">
        <v>833</v>
      </c>
      <c r="G262" s="83" t="s">
        <v>824</v>
      </c>
      <c r="H262" s="372" t="s">
        <v>724</v>
      </c>
      <c r="I262" s="90">
        <v>34.5</v>
      </c>
      <c r="J262" s="85"/>
      <c r="K262" s="90">
        <v>34.5</v>
      </c>
      <c r="L262" s="85"/>
      <c r="M262" s="85"/>
      <c r="N262" s="85"/>
      <c r="O262" s="85"/>
      <c r="P262" s="168">
        <v>0</v>
      </c>
      <c r="Q262" s="263" t="s">
        <v>825</v>
      </c>
      <c r="S262" s="1"/>
      <c r="Y262" s="25"/>
      <c r="Z262" s="265" t="str">
        <f>IF((AND('Scope of Work'!J41=TRUE,'Scope of Work'!J20=TRUE,'Scope of Work'!J44=TRUE,H7=FALSE,'Project Information'!K4=FALSE)),"Y","N")</f>
        <v>N</v>
      </c>
      <c r="AA262" s="265" t="str">
        <f t="shared" si="6"/>
        <v>N</v>
      </c>
      <c r="AD262" s="79" t="s">
        <v>834</v>
      </c>
    </row>
    <row r="263" spans="1:32" hidden="1">
      <c r="A263" s="73"/>
      <c r="B263" s="73"/>
      <c r="C263" s="73"/>
      <c r="D263" s="166" t="s">
        <v>835</v>
      </c>
      <c r="E263" s="83" t="s">
        <v>836</v>
      </c>
      <c r="F263" s="83" t="s">
        <v>837</v>
      </c>
      <c r="G263" s="83" t="s">
        <v>830</v>
      </c>
      <c r="H263" s="372" t="s">
        <v>724</v>
      </c>
      <c r="I263" s="90">
        <v>34.5</v>
      </c>
      <c r="J263" s="85"/>
      <c r="K263" s="90">
        <v>34.5</v>
      </c>
      <c r="L263" s="85"/>
      <c r="M263" s="85"/>
      <c r="N263" s="85"/>
      <c r="O263" s="85"/>
      <c r="P263" s="168">
        <v>0</v>
      </c>
      <c r="Q263" s="263" t="s">
        <v>795</v>
      </c>
      <c r="Y263" s="25"/>
      <c r="Z263" s="265" t="str">
        <f>IF((AND('Scope of Work'!J41=TRUE,'Scope of Work'!J20=TRUE,'Scope of Work'!J44=TRUE,H7=FALSE,'Project Information'!K4=FALSE)),"Y","N")</f>
        <v>N</v>
      </c>
      <c r="AA263" s="265" t="str">
        <f t="shared" si="6"/>
        <v>N</v>
      </c>
      <c r="AD263" s="79" t="s">
        <v>834</v>
      </c>
    </row>
    <row r="264" spans="1:32" hidden="1">
      <c r="A264" s="73"/>
      <c r="B264" s="73"/>
      <c r="C264" s="73"/>
      <c r="D264" s="166" t="s">
        <v>838</v>
      </c>
      <c r="E264" s="83" t="s">
        <v>839</v>
      </c>
      <c r="F264" s="83" t="s">
        <v>840</v>
      </c>
      <c r="G264" s="83" t="s">
        <v>824</v>
      </c>
      <c r="H264" s="372" t="s">
        <v>724</v>
      </c>
      <c r="I264" s="90">
        <v>35.5</v>
      </c>
      <c r="J264" s="85"/>
      <c r="K264" s="90">
        <v>35.5</v>
      </c>
      <c r="L264" s="85"/>
      <c r="M264" s="85"/>
      <c r="N264" s="85"/>
      <c r="O264" s="85"/>
      <c r="P264" s="168">
        <v>0</v>
      </c>
      <c r="Q264" s="263" t="s">
        <v>825</v>
      </c>
      <c r="S264" s="1"/>
      <c r="Y264" s="25"/>
      <c r="Z264" s="265" t="str">
        <f>IF((AND('Scope of Work'!J40=TRUE,'Scope of Work'!J20=TRUE,'Scope of Work'!J44=TRUE,H7=FALSE,'Project Information'!K4=FALSE)),"Y","N")</f>
        <v>N</v>
      </c>
      <c r="AA264" s="265" t="str">
        <f t="shared" si="6"/>
        <v>N</v>
      </c>
      <c r="AD264" s="79" t="s">
        <v>841</v>
      </c>
    </row>
    <row r="265" spans="1:32" hidden="1">
      <c r="A265" s="73"/>
      <c r="B265" s="73"/>
      <c r="C265" s="73"/>
      <c r="D265" s="166" t="s">
        <v>842</v>
      </c>
      <c r="E265" s="83" t="s">
        <v>843</v>
      </c>
      <c r="F265" s="83" t="s">
        <v>844</v>
      </c>
      <c r="G265" s="83" t="s">
        <v>830</v>
      </c>
      <c r="H265" s="372" t="s">
        <v>724</v>
      </c>
      <c r="I265" s="90">
        <v>35.5</v>
      </c>
      <c r="J265" s="85"/>
      <c r="K265" s="90">
        <v>35.5</v>
      </c>
      <c r="L265" s="85"/>
      <c r="M265" s="85"/>
      <c r="N265" s="85"/>
      <c r="O265" s="85"/>
      <c r="P265" s="168">
        <v>0</v>
      </c>
      <c r="Q265" s="263" t="s">
        <v>804</v>
      </c>
      <c r="Y265" s="25"/>
      <c r="Z265" s="265" t="str">
        <f>IF((AND('Scope of Work'!J40=TRUE,'Scope of Work'!J20=TRUE,'Scope of Work'!J44=TRUE,H7=FALSE,'Project Information'!K4=FALSE)),"Y","N")</f>
        <v>N</v>
      </c>
      <c r="AA265" s="265" t="str">
        <f t="shared" si="6"/>
        <v>N</v>
      </c>
      <c r="AD265" s="79" t="s">
        <v>841</v>
      </c>
    </row>
    <row r="266" spans="1:32" hidden="1">
      <c r="A266" s="73"/>
      <c r="B266" s="73"/>
      <c r="C266" s="73"/>
      <c r="D266" s="375"/>
      <c r="E266" s="376"/>
      <c r="F266" s="376"/>
      <c r="G266" s="377" t="s">
        <v>845</v>
      </c>
      <c r="H266" s="377" t="s">
        <v>22</v>
      </c>
      <c r="I266" s="378" t="s">
        <v>23</v>
      </c>
      <c r="J266" s="379" t="s">
        <v>24</v>
      </c>
      <c r="K266" s="378" t="s">
        <v>25</v>
      </c>
      <c r="L266" s="380" t="s">
        <v>26</v>
      </c>
      <c r="M266" s="380" t="s">
        <v>26</v>
      </c>
      <c r="N266" s="377" t="s">
        <v>27</v>
      </c>
      <c r="O266" s="377" t="s">
        <v>28</v>
      </c>
      <c r="P266" s="377" t="s">
        <v>29</v>
      </c>
      <c r="Q266" s="381" t="s">
        <v>30</v>
      </c>
      <c r="Y266" s="25"/>
      <c r="Z266" s="265" t="str">
        <f>IF(AND('Scope of Work'!J20=TRUE,'Scope of Work'!J57=TRUE),IF(COUNTIF(AA268:AA270,"Y"),"Show","Hide"),IF(COUNTIF(Z268:Z270,"Y"),"Show","Hide"))</f>
        <v>Hide</v>
      </c>
      <c r="AA266" s="265" t="str">
        <f>IF(Z266="Show","Y","N")</f>
        <v>N</v>
      </c>
    </row>
    <row r="267" spans="1:32" hidden="1">
      <c r="A267" s="73"/>
      <c r="B267" s="73"/>
      <c r="C267" s="73"/>
      <c r="D267" s="375"/>
      <c r="E267" s="376"/>
      <c r="F267" s="376"/>
      <c r="G267" s="377"/>
      <c r="H267" s="380" t="s">
        <v>32</v>
      </c>
      <c r="I267" s="378" t="s">
        <v>33</v>
      </c>
      <c r="J267" s="378" t="s">
        <v>33</v>
      </c>
      <c r="K267" s="378" t="s">
        <v>33</v>
      </c>
      <c r="L267" s="380" t="s">
        <v>33</v>
      </c>
      <c r="M267" s="380" t="s">
        <v>29</v>
      </c>
      <c r="N267" s="377" t="s">
        <v>34</v>
      </c>
      <c r="O267" s="377" t="s">
        <v>29</v>
      </c>
      <c r="P267" s="377"/>
      <c r="Q267" s="381"/>
      <c r="Y267" s="25"/>
      <c r="Z267" s="265" t="str">
        <f>IF(AND('Scope of Work'!J20=TRUE,'Scope of Work'!J57=TRUE),IF(COUNTIF(AA268:AA270,"Y"),"Show","Hide"),IF(COUNTIF(Z268:Z270,"Y"),"Show","Hide"))</f>
        <v>Hide</v>
      </c>
      <c r="AA267" s="265" t="str">
        <f>IF(Z267="Show","Y","N")</f>
        <v>N</v>
      </c>
    </row>
    <row r="268" spans="1:32" hidden="1">
      <c r="A268" s="239"/>
      <c r="B268" s="239"/>
      <c r="C268" s="239"/>
      <c r="D268" s="166" t="s">
        <v>846</v>
      </c>
      <c r="E268" s="83"/>
      <c r="F268" s="83"/>
      <c r="G268" s="83" t="s">
        <v>847</v>
      </c>
      <c r="H268" s="262" t="s">
        <v>64</v>
      </c>
      <c r="I268" s="167">
        <v>6</v>
      </c>
      <c r="J268" s="257"/>
      <c r="K268" s="167">
        <v>6</v>
      </c>
      <c r="L268" s="85"/>
      <c r="M268" s="85"/>
      <c r="N268" s="85"/>
      <c r="O268" s="85"/>
      <c r="P268" s="168">
        <v>0</v>
      </c>
      <c r="Q268" s="363"/>
      <c r="Y268" s="25"/>
      <c r="Z268" s="265" t="str">
        <f>IF((AND('Scope of Work'!J20=TRUE,'Scope of Work'!J57=TRUE,H7=FALSE,'Project Information'!K4=FALSE)),"Y","N")</f>
        <v>N</v>
      </c>
      <c r="AA268" s="265" t="str">
        <f t="shared" si="6"/>
        <v>N</v>
      </c>
      <c r="AD268" s="79" t="s">
        <v>848</v>
      </c>
    </row>
    <row r="269" spans="1:32" hidden="1">
      <c r="A269" s="239"/>
      <c r="B269" s="239"/>
      <c r="C269" s="239"/>
      <c r="D269" s="166" t="s">
        <v>849</v>
      </c>
      <c r="E269" s="83"/>
      <c r="F269" s="83"/>
      <c r="G269" s="83" t="s">
        <v>847</v>
      </c>
      <c r="H269" s="262" t="s">
        <v>64</v>
      </c>
      <c r="I269" s="167">
        <v>7</v>
      </c>
      <c r="J269" s="257"/>
      <c r="K269" s="167">
        <v>7</v>
      </c>
      <c r="L269" s="85"/>
      <c r="M269" s="85"/>
      <c r="N269" s="85"/>
      <c r="O269" s="85"/>
      <c r="P269" s="168">
        <v>0</v>
      </c>
      <c r="Q269" s="363"/>
      <c r="Y269" s="25"/>
      <c r="Z269" s="265" t="str">
        <f>IF((AND('Scope of Work'!J20=TRUE,'Scope of Work'!J57=TRUE,H7=FALSE,'Project Information'!K4=FALSE)),"Y","N")</f>
        <v>N</v>
      </c>
      <c r="AA269" s="265" t="str">
        <f t="shared" si="6"/>
        <v>N</v>
      </c>
      <c r="AD269" s="79" t="s">
        <v>850</v>
      </c>
    </row>
    <row r="270" spans="1:32" hidden="1">
      <c r="A270" s="239"/>
      <c r="B270" s="239"/>
      <c r="C270" s="239"/>
      <c r="D270" s="166" t="s">
        <v>851</v>
      </c>
      <c r="E270" s="83"/>
      <c r="F270" s="83"/>
      <c r="G270" s="83" t="s">
        <v>852</v>
      </c>
      <c r="H270" s="262" t="s">
        <v>64</v>
      </c>
      <c r="I270" s="89"/>
      <c r="J270" s="257"/>
      <c r="K270" s="167">
        <v>7</v>
      </c>
      <c r="L270" s="85"/>
      <c r="M270" s="85"/>
      <c r="N270" s="85"/>
      <c r="O270" s="85"/>
      <c r="P270" s="168">
        <v>0</v>
      </c>
      <c r="Q270" s="363"/>
      <c r="Y270" s="25"/>
      <c r="Z270" s="265" t="str">
        <f>IF((AND('Scope of Work'!J20=TRUE,'Scope of Work'!J57=TRUE,H7=FALSE,'Project Information'!K4=FALSE)),"Y","N")</f>
        <v>N</v>
      </c>
      <c r="AA270" s="265" t="str">
        <f t="shared" si="6"/>
        <v>N</v>
      </c>
      <c r="AD270" s="79" t="s">
        <v>850</v>
      </c>
    </row>
    <row r="271" spans="1:32" hidden="1">
      <c r="A271" s="73"/>
      <c r="B271" s="73"/>
      <c r="C271" s="73"/>
      <c r="D271" s="375"/>
      <c r="E271" s="376"/>
      <c r="F271" s="376"/>
      <c r="G271" s="377" t="s">
        <v>845</v>
      </c>
      <c r="H271" s="377" t="s">
        <v>22</v>
      </c>
      <c r="I271" s="378" t="s">
        <v>23</v>
      </c>
      <c r="J271" s="379" t="s">
        <v>24</v>
      </c>
      <c r="K271" s="378" t="s">
        <v>25</v>
      </c>
      <c r="L271" s="380" t="s">
        <v>26</v>
      </c>
      <c r="M271" s="380" t="s">
        <v>26</v>
      </c>
      <c r="N271" s="377" t="s">
        <v>27</v>
      </c>
      <c r="O271" s="377" t="s">
        <v>28</v>
      </c>
      <c r="P271" s="377" t="s">
        <v>29</v>
      </c>
      <c r="Q271" s="381" t="s">
        <v>30</v>
      </c>
      <c r="S271" s="1"/>
      <c r="Y271" s="25"/>
      <c r="Z271" s="265" t="str">
        <f>IF(AND('Scope of Work'!J23=TRUE,'Scope of Work'!J57=TRUE),IF(COUNTIF(AA273:AA275,"Y"),"Show","Hide"),IF(COUNTIF(Z273:Z275,"Y"),"Show","Hide"))</f>
        <v>Hide</v>
      </c>
      <c r="AA271" s="265" t="str">
        <f>IF(Z271="Show","Y","N")</f>
        <v>N</v>
      </c>
    </row>
    <row r="272" spans="1:32" hidden="1">
      <c r="A272" s="73"/>
      <c r="B272" s="73"/>
      <c r="C272" s="73"/>
      <c r="D272" s="375"/>
      <c r="E272" s="376"/>
      <c r="F272" s="376"/>
      <c r="G272" s="377"/>
      <c r="H272" s="380" t="s">
        <v>32</v>
      </c>
      <c r="I272" s="378" t="s">
        <v>33</v>
      </c>
      <c r="J272" s="378" t="s">
        <v>33</v>
      </c>
      <c r="K272" s="378" t="s">
        <v>33</v>
      </c>
      <c r="L272" s="380" t="s">
        <v>33</v>
      </c>
      <c r="M272" s="380" t="s">
        <v>29</v>
      </c>
      <c r="N272" s="377" t="s">
        <v>34</v>
      </c>
      <c r="O272" s="377" t="s">
        <v>29</v>
      </c>
      <c r="P272" s="377"/>
      <c r="Q272" s="381"/>
      <c r="S272" s="1"/>
      <c r="Y272" s="25"/>
      <c r="Z272" s="265" t="str">
        <f>IF(AND('Scope of Work'!J23=TRUE,'Scope of Work'!J57=TRUE),IF(COUNTIF(AA273:AA275,"Y"),"Show","Hide"),IF(COUNTIF(Z273:Z275,"Y"),"Show","Hide"))</f>
        <v>Hide</v>
      </c>
      <c r="AA272" s="265" t="str">
        <f>IF(Z272="Show","Y","N")</f>
        <v>N</v>
      </c>
    </row>
    <row r="273" spans="1:30" hidden="1">
      <c r="A273" s="239"/>
      <c r="B273" s="239"/>
      <c r="C273" s="239"/>
      <c r="D273" s="166" t="s">
        <v>853</v>
      </c>
      <c r="E273" s="83"/>
      <c r="F273" s="83"/>
      <c r="G273" s="83" t="s">
        <v>854</v>
      </c>
      <c r="H273" s="262" t="s">
        <v>64</v>
      </c>
      <c r="I273" s="167">
        <v>6</v>
      </c>
      <c r="J273" s="257"/>
      <c r="K273" s="167">
        <v>6</v>
      </c>
      <c r="L273" s="85"/>
      <c r="M273" s="85"/>
      <c r="N273" s="85"/>
      <c r="O273" s="85"/>
      <c r="P273" s="168">
        <v>0</v>
      </c>
      <c r="Q273" s="363"/>
      <c r="S273" s="1"/>
      <c r="Y273" s="25"/>
      <c r="Z273" s="265" t="str">
        <f>IF((AND('Scope of Work'!J23=TRUE,'Scope of Work'!J57=TRUE,H7=FALSE,'Project Information'!K4=FALSE)),"Y","N")</f>
        <v>N</v>
      </c>
      <c r="AA273" s="265" t="str">
        <f t="shared" si="6"/>
        <v>N</v>
      </c>
      <c r="AD273" s="79" t="s">
        <v>855</v>
      </c>
    </row>
    <row r="274" spans="1:30" hidden="1">
      <c r="A274" s="239"/>
      <c r="B274" s="239"/>
      <c r="C274" s="239"/>
      <c r="D274" s="166" t="s">
        <v>856</v>
      </c>
      <c r="E274" s="83"/>
      <c r="F274" s="83"/>
      <c r="G274" s="83" t="s">
        <v>854</v>
      </c>
      <c r="H274" s="262" t="s">
        <v>64</v>
      </c>
      <c r="I274" s="167">
        <v>7</v>
      </c>
      <c r="J274" s="257"/>
      <c r="K274" s="167">
        <v>7</v>
      </c>
      <c r="L274" s="85"/>
      <c r="M274" s="85"/>
      <c r="N274" s="85"/>
      <c r="O274" s="85"/>
      <c r="P274" s="168">
        <v>0</v>
      </c>
      <c r="Q274" s="363"/>
      <c r="S274" s="1"/>
      <c r="Y274" s="25"/>
      <c r="Z274" s="265" t="str">
        <f>IF((AND('Scope of Work'!J23=TRUE,'Scope of Work'!J57=TRUE,H7=FALSE,'Project Information'!K4=FALSE)),"Y","N")</f>
        <v>N</v>
      </c>
      <c r="AA274" s="265" t="str">
        <f t="shared" si="6"/>
        <v>N</v>
      </c>
      <c r="AD274" s="79" t="s">
        <v>857</v>
      </c>
    </row>
    <row r="275" spans="1:30" hidden="1">
      <c r="A275" s="239"/>
      <c r="B275" s="239"/>
      <c r="C275" s="239"/>
      <c r="D275" s="166" t="s">
        <v>858</v>
      </c>
      <c r="E275" s="83"/>
      <c r="F275" s="83"/>
      <c r="G275" s="83" t="s">
        <v>859</v>
      </c>
      <c r="H275" s="262" t="s">
        <v>64</v>
      </c>
      <c r="I275" s="89"/>
      <c r="J275" s="257"/>
      <c r="K275" s="167">
        <v>7</v>
      </c>
      <c r="L275" s="85"/>
      <c r="M275" s="85"/>
      <c r="N275" s="85"/>
      <c r="O275" s="85"/>
      <c r="P275" s="168">
        <v>0</v>
      </c>
      <c r="Q275" s="363"/>
      <c r="S275" s="1"/>
      <c r="Y275" s="25"/>
      <c r="Z275" s="265" t="str">
        <f>IF((AND('Scope of Work'!J23=TRUE,'Scope of Work'!J57=TRUE,H7=FALSE,'Project Information'!K4=FALSE)),"Y","N")</f>
        <v>N</v>
      </c>
      <c r="AA275" s="265" t="str">
        <f t="shared" si="6"/>
        <v>N</v>
      </c>
      <c r="AD275" s="79" t="s">
        <v>857</v>
      </c>
    </row>
    <row r="276" spans="1:30" hidden="1">
      <c r="A276" s="73"/>
      <c r="B276" s="73"/>
      <c r="C276" s="73"/>
      <c r="D276" s="382"/>
      <c r="E276" s="267"/>
      <c r="F276" s="267"/>
      <c r="G276" s="383" t="s">
        <v>860</v>
      </c>
      <c r="H276" s="384" t="s">
        <v>22</v>
      </c>
      <c r="I276" s="385" t="s">
        <v>23</v>
      </c>
      <c r="J276" s="386" t="s">
        <v>24</v>
      </c>
      <c r="K276" s="385" t="s">
        <v>25</v>
      </c>
      <c r="L276" s="387" t="s">
        <v>26</v>
      </c>
      <c r="M276" s="387" t="s">
        <v>26</v>
      </c>
      <c r="N276" s="384" t="s">
        <v>27</v>
      </c>
      <c r="O276" s="384" t="s">
        <v>28</v>
      </c>
      <c r="P276" s="384" t="s">
        <v>29</v>
      </c>
      <c r="Q276" s="388" t="s">
        <v>30</v>
      </c>
      <c r="Y276" s="25"/>
      <c r="Z276" s="265" t="str">
        <f>IF(AND('Scope of Work'!J20=TRUE,'Scope of Work'!J83=TRUE,'Scope of Work'!J55=TRUE),IF(COUNTIF(AA278:AA281,"Y"),"Show","Hide"),IF(COUNTIF(Z278:Z281,"Y"),"Show","Hide"))</f>
        <v>Hide</v>
      </c>
      <c r="AA276" s="265" t="str">
        <f>IF(Z276="Show","Y","N")</f>
        <v>N</v>
      </c>
    </row>
    <row r="277" spans="1:30" ht="12" hidden="1" customHeight="1">
      <c r="A277" s="73"/>
      <c r="B277" s="73"/>
      <c r="C277" s="73"/>
      <c r="D277" s="382"/>
      <c r="E277" s="267"/>
      <c r="F277" s="267"/>
      <c r="G277" s="384" t="s">
        <v>861</v>
      </c>
      <c r="H277" s="387" t="s">
        <v>32</v>
      </c>
      <c r="I277" s="385" t="s">
        <v>33</v>
      </c>
      <c r="J277" s="385" t="s">
        <v>33</v>
      </c>
      <c r="K277" s="385" t="s">
        <v>33</v>
      </c>
      <c r="L277" s="387" t="s">
        <v>33</v>
      </c>
      <c r="M277" s="387" t="s">
        <v>29</v>
      </c>
      <c r="N277" s="384" t="s">
        <v>34</v>
      </c>
      <c r="O277" s="384" t="s">
        <v>29</v>
      </c>
      <c r="P277" s="384"/>
      <c r="Q277" s="388"/>
      <c r="Y277" s="25"/>
      <c r="Z277" s="265" t="str">
        <f>IF(AND('Scope of Work'!J20=TRUE,'Scope of Work'!J83=TRUE,'Scope of Work'!J55=TRUE),IF(COUNTIF(AA278:AA281,"Y"),"Show","Hide"),IF(COUNTIF(Z278:Z281,"Y"),"Show","Hide"))</f>
        <v>Hide</v>
      </c>
      <c r="AA277" s="265" t="str">
        <f>IF(Z277="Show","Y","N")</f>
        <v>N</v>
      </c>
    </row>
    <row r="278" spans="1:30" ht="12" hidden="1" customHeight="1">
      <c r="A278" s="73"/>
      <c r="B278" s="73"/>
      <c r="C278" s="73"/>
      <c r="D278" s="166" t="s">
        <v>862</v>
      </c>
      <c r="E278" s="83"/>
      <c r="F278" s="83"/>
      <c r="G278" s="83" t="s">
        <v>476</v>
      </c>
      <c r="H278" s="262" t="s">
        <v>64</v>
      </c>
      <c r="I278" s="167">
        <v>3</v>
      </c>
      <c r="J278" s="257"/>
      <c r="K278" s="167">
        <v>3</v>
      </c>
      <c r="L278" s="85"/>
      <c r="M278" s="85"/>
      <c r="N278" s="85"/>
      <c r="O278" s="85"/>
      <c r="P278" s="168">
        <v>0</v>
      </c>
      <c r="Q278" s="363"/>
      <c r="Y278" s="25"/>
      <c r="Z278" s="265" t="str">
        <f>IF((AND('Scope of Work'!J20=TRUE,'Scope of Work'!J83=TRUE,'Scope of Work'!J55=TRUE,H7=FALSE,'Project Information'!K4=FALSE)),"Y","N")</f>
        <v>N</v>
      </c>
      <c r="AA278" s="265" t="str">
        <f t="shared" si="6"/>
        <v>N</v>
      </c>
      <c r="AD278" s="79" t="s">
        <v>863</v>
      </c>
    </row>
    <row r="279" spans="1:30" ht="12" hidden="1" customHeight="1">
      <c r="A279" s="73"/>
      <c r="B279" s="73"/>
      <c r="C279" s="73"/>
      <c r="D279" s="166" t="s">
        <v>864</v>
      </c>
      <c r="E279" s="83"/>
      <c r="F279" s="83"/>
      <c r="G279" s="83" t="s">
        <v>476</v>
      </c>
      <c r="H279" s="262" t="s">
        <v>64</v>
      </c>
      <c r="I279" s="167">
        <v>4</v>
      </c>
      <c r="J279" s="257"/>
      <c r="K279" s="167">
        <v>4</v>
      </c>
      <c r="L279" s="85"/>
      <c r="M279" s="85"/>
      <c r="N279" s="85"/>
      <c r="O279" s="85"/>
      <c r="P279" s="168">
        <v>0</v>
      </c>
      <c r="Q279" s="363"/>
      <c r="Y279" s="25"/>
      <c r="Z279" s="265" t="str">
        <f>IF((AND('Scope of Work'!J20=TRUE,'Scope of Work'!J83=TRUE,'Scope of Work'!J55=TRUE,H7=FALSE,'Project Information'!K4=FALSE)),"Y","N")</f>
        <v>N</v>
      </c>
      <c r="AA279" s="265" t="str">
        <f t="shared" si="6"/>
        <v>N</v>
      </c>
      <c r="AD279" s="79" t="s">
        <v>865</v>
      </c>
    </row>
    <row r="280" spans="1:30" ht="12" hidden="1" customHeight="1">
      <c r="A280" s="73"/>
      <c r="B280" s="73"/>
      <c r="C280" s="73"/>
      <c r="D280" s="166" t="s">
        <v>866</v>
      </c>
      <c r="E280" s="83"/>
      <c r="F280" s="83"/>
      <c r="G280" s="83" t="s">
        <v>482</v>
      </c>
      <c r="H280" s="262" t="s">
        <v>64</v>
      </c>
      <c r="I280" s="89"/>
      <c r="J280" s="257"/>
      <c r="K280" s="167">
        <v>4</v>
      </c>
      <c r="L280" s="85"/>
      <c r="M280" s="85"/>
      <c r="N280" s="85"/>
      <c r="O280" s="85"/>
      <c r="P280" s="168">
        <v>0</v>
      </c>
      <c r="Q280" s="363"/>
      <c r="Y280" s="25"/>
      <c r="Z280" s="265" t="str">
        <f>IF((AND('Scope of Work'!J20=TRUE,'Scope of Work'!J83=TRUE,'Scope of Work'!J55=TRUE,H7=FALSE,'Project Information'!K4=FALSE)),"Y","N")</f>
        <v>N</v>
      </c>
      <c r="AA280" s="265" t="str">
        <f t="shared" si="6"/>
        <v>N</v>
      </c>
      <c r="AD280" s="79" t="s">
        <v>865</v>
      </c>
    </row>
    <row r="281" spans="1:30" ht="12" hidden="1" customHeight="1">
      <c r="A281" s="73"/>
      <c r="B281" s="73"/>
      <c r="C281" s="73"/>
      <c r="D281" s="166" t="s">
        <v>867</v>
      </c>
      <c r="E281" s="83"/>
      <c r="F281" s="83"/>
      <c r="G281" s="83" t="s">
        <v>868</v>
      </c>
      <c r="H281" s="262" t="s">
        <v>64</v>
      </c>
      <c r="I281" s="167">
        <v>5</v>
      </c>
      <c r="J281" s="257"/>
      <c r="K281" s="167">
        <v>5</v>
      </c>
      <c r="L281" s="85"/>
      <c r="M281" s="85"/>
      <c r="N281" s="85"/>
      <c r="O281" s="85"/>
      <c r="P281" s="168">
        <v>0</v>
      </c>
      <c r="Q281" s="363"/>
      <c r="Y281" s="25"/>
      <c r="Z281" s="265" t="str">
        <f>IF((AND('Scope of Work'!J20=TRUE,'Scope of Work'!J83=TRUE,'Scope of Work'!J57=TRUE,H7=FALSE,'Project Information'!K4=FALSE)),"Y","N")</f>
        <v>N</v>
      </c>
      <c r="AA281" s="265" t="str">
        <f t="shared" si="6"/>
        <v>N</v>
      </c>
      <c r="AD281" s="79" t="s">
        <v>869</v>
      </c>
    </row>
    <row r="282" spans="1:30" hidden="1">
      <c r="A282" s="73"/>
      <c r="B282" s="73"/>
      <c r="C282" s="73"/>
      <c r="D282" s="389"/>
      <c r="E282" s="390"/>
      <c r="F282" s="390"/>
      <c r="G282" s="391" t="s">
        <v>870</v>
      </c>
      <c r="H282" s="392" t="s">
        <v>22</v>
      </c>
      <c r="I282" s="393" t="s">
        <v>23</v>
      </c>
      <c r="J282" s="394" t="s">
        <v>24</v>
      </c>
      <c r="K282" s="393" t="s">
        <v>25</v>
      </c>
      <c r="L282" s="395" t="s">
        <v>26</v>
      </c>
      <c r="M282" s="395" t="s">
        <v>26</v>
      </c>
      <c r="N282" s="392" t="s">
        <v>27</v>
      </c>
      <c r="O282" s="392" t="s">
        <v>28</v>
      </c>
      <c r="P282" s="392" t="s">
        <v>29</v>
      </c>
      <c r="Q282" s="396" t="s">
        <v>30</v>
      </c>
      <c r="Y282" s="25"/>
      <c r="Z282" s="265" t="str">
        <f>IF((AND('Scope of Work'!J76=TRUE,'Scope of Work'!J79=TRUE,H7=FALSE,'Project Information'!K4=FALSE)),IF(COUNTIF($AA$284:$AA$284,"Y"),"Show","Hide"),IF(COUNTIF($Z$284:$Z$284,"Y"),"Show","Hide"))</f>
        <v>Hide</v>
      </c>
      <c r="AA282" s="265" t="str">
        <f>IF(Z282="Show","Y","N")</f>
        <v>N</v>
      </c>
    </row>
    <row r="283" spans="1:30" ht="12" hidden="1" customHeight="1">
      <c r="A283" s="73"/>
      <c r="B283" s="73"/>
      <c r="C283" s="73"/>
      <c r="D283" s="389"/>
      <c r="E283" s="390"/>
      <c r="F283" s="390"/>
      <c r="G283" s="392" t="s">
        <v>460</v>
      </c>
      <c r="H283" s="395" t="s">
        <v>32</v>
      </c>
      <c r="I283" s="393" t="s">
        <v>33</v>
      </c>
      <c r="J283" s="393" t="s">
        <v>33</v>
      </c>
      <c r="K283" s="393" t="s">
        <v>33</v>
      </c>
      <c r="L283" s="395" t="s">
        <v>33</v>
      </c>
      <c r="M283" s="395" t="s">
        <v>29</v>
      </c>
      <c r="N283" s="392" t="s">
        <v>34</v>
      </c>
      <c r="O283" s="392" t="s">
        <v>29</v>
      </c>
      <c r="P283" s="392"/>
      <c r="Q283" s="396"/>
      <c r="Y283" s="25"/>
      <c r="Z283" s="265" t="str">
        <f>IF((AND('Scope of Work'!J76=TRUE,'Scope of Work'!J79=TRUE,H7=FALSE,'Project Information'!K4=FALSE)),IF(COUNTIF($AA$284:$AA$284,"Y"),"Show","Hide"),IF(COUNTIF($Z$284:$Z$284,"Y"),"Show","Hide"))</f>
        <v>Hide</v>
      </c>
      <c r="AA283" s="265" t="str">
        <f>IF(Z283="Show","Y","N")</f>
        <v>N</v>
      </c>
    </row>
    <row r="284" spans="1:30" ht="12" hidden="1" customHeight="1">
      <c r="A284" s="239"/>
      <c r="B284" s="239"/>
      <c r="C284" s="239"/>
      <c r="D284" s="166" t="s">
        <v>871</v>
      </c>
      <c r="E284" s="83"/>
      <c r="F284" s="83"/>
      <c r="G284" s="83" t="s">
        <v>872</v>
      </c>
      <c r="H284" s="262" t="s">
        <v>64</v>
      </c>
      <c r="I284" s="167">
        <v>146</v>
      </c>
      <c r="J284" s="257"/>
      <c r="K284" s="167">
        <v>146</v>
      </c>
      <c r="L284" s="85"/>
      <c r="M284" s="85"/>
      <c r="N284" s="85"/>
      <c r="O284" s="85"/>
      <c r="P284" s="168">
        <v>0</v>
      </c>
      <c r="Q284" s="363"/>
      <c r="Y284" s="25"/>
      <c r="Z284" s="265" t="str">
        <f>IF((AND('Scope of Work'!J76=TRUE,'Scope of Work'!J79=TRUE,H7=FALSE,'Project Information'!K4=FALSE)),"Y","N")</f>
        <v>N</v>
      </c>
      <c r="AA284" s="265" t="str">
        <f t="shared" si="6"/>
        <v>N</v>
      </c>
      <c r="AD284" s="79" t="s">
        <v>873</v>
      </c>
    </row>
    <row r="285" spans="1:30" hidden="1">
      <c r="A285" s="73"/>
      <c r="B285" s="73"/>
      <c r="C285" s="73"/>
      <c r="D285" s="389"/>
      <c r="E285" s="390"/>
      <c r="F285" s="390"/>
      <c r="G285" s="391" t="s">
        <v>870</v>
      </c>
      <c r="H285" s="392" t="s">
        <v>22</v>
      </c>
      <c r="I285" s="393" t="s">
        <v>23</v>
      </c>
      <c r="J285" s="394" t="s">
        <v>24</v>
      </c>
      <c r="K285" s="393" t="s">
        <v>25</v>
      </c>
      <c r="L285" s="395" t="s">
        <v>26</v>
      </c>
      <c r="M285" s="395" t="s">
        <v>26</v>
      </c>
      <c r="N285" s="392" t="s">
        <v>27</v>
      </c>
      <c r="O285" s="392" t="s">
        <v>28</v>
      </c>
      <c r="P285" s="392" t="s">
        <v>29</v>
      </c>
      <c r="Q285" s="396" t="s">
        <v>30</v>
      </c>
      <c r="Y285" s="25"/>
      <c r="Z285" s="265" t="str">
        <f>IF((AND('Scope of Work'!J76=TRUE,'Scope of Work'!J80=TRUE,H7=FALSE,'Project Information'!K4=FALSE)),IF(COUNTIF($AA$287:$AA$287,"Y"),"Show","Hide"),IF(COUNTIF($Z$287:$Z$287,"Y"),"Show","Hide"))</f>
        <v>Hide</v>
      </c>
      <c r="AA285" s="265" t="str">
        <f>IF(Z285="Show","Y","N")</f>
        <v>N</v>
      </c>
    </row>
    <row r="286" spans="1:30" ht="12" hidden="1" customHeight="1">
      <c r="A286" s="73"/>
      <c r="B286" s="73"/>
      <c r="C286" s="73"/>
      <c r="D286" s="389"/>
      <c r="E286" s="390"/>
      <c r="F286" s="390"/>
      <c r="G286" s="392" t="s">
        <v>460</v>
      </c>
      <c r="H286" s="395" t="s">
        <v>32</v>
      </c>
      <c r="I286" s="393" t="s">
        <v>33</v>
      </c>
      <c r="J286" s="393" t="s">
        <v>33</v>
      </c>
      <c r="K286" s="393" t="s">
        <v>33</v>
      </c>
      <c r="L286" s="395" t="s">
        <v>33</v>
      </c>
      <c r="M286" s="395" t="s">
        <v>29</v>
      </c>
      <c r="N286" s="392" t="s">
        <v>34</v>
      </c>
      <c r="O286" s="392" t="s">
        <v>29</v>
      </c>
      <c r="P286" s="392"/>
      <c r="Q286" s="396"/>
      <c r="Y286" s="25"/>
      <c r="Z286" s="265" t="str">
        <f>IF((AND('Scope of Work'!J76=TRUE,'Scope of Work'!J80=TRUE,H7=FALSE,'Project Information'!K4=FALSE)),IF(COUNTIF($AA$287:$AA$287,"Y"),"Show","Hide"),IF(COUNTIF($Z$287:$Z$287,"Y"),"Show","Hide"))</f>
        <v>Hide</v>
      </c>
      <c r="AA286" s="265" t="str">
        <f>IF(Z286="Show","Y","N")</f>
        <v>N</v>
      </c>
    </row>
    <row r="287" spans="1:30" ht="12" hidden="1" customHeight="1">
      <c r="A287" s="239"/>
      <c r="B287" s="239"/>
      <c r="C287" s="239"/>
      <c r="D287" s="166" t="s">
        <v>874</v>
      </c>
      <c r="E287" s="83"/>
      <c r="F287" s="83"/>
      <c r="G287" s="83" t="s">
        <v>875</v>
      </c>
      <c r="H287" s="262" t="s">
        <v>64</v>
      </c>
      <c r="I287" s="90">
        <v>147</v>
      </c>
      <c r="J287" s="257"/>
      <c r="K287" s="90">
        <v>147</v>
      </c>
      <c r="L287" s="85"/>
      <c r="M287" s="85"/>
      <c r="N287" s="85"/>
      <c r="O287" s="85"/>
      <c r="P287" s="168">
        <v>0</v>
      </c>
      <c r="Q287" s="363"/>
      <c r="Y287" s="25"/>
      <c r="Z287" s="265" t="str">
        <f>IF((AND('Scope of Work'!J76=TRUE,'Scope of Work'!J80=TRUE,H7=FALSE,'Project Information'!K4=FALSE)),"Y","N")</f>
        <v>N</v>
      </c>
      <c r="AA287" s="265" t="str">
        <f t="shared" si="6"/>
        <v>N</v>
      </c>
      <c r="AD287" s="79" t="s">
        <v>876</v>
      </c>
    </row>
    <row r="288" spans="1:30" hidden="1">
      <c r="A288" s="73"/>
      <c r="B288" s="73"/>
      <c r="C288" s="73"/>
      <c r="D288" s="389"/>
      <c r="E288" s="390"/>
      <c r="F288" s="390"/>
      <c r="G288" s="391" t="s">
        <v>870</v>
      </c>
      <c r="H288" s="392" t="s">
        <v>22</v>
      </c>
      <c r="I288" s="393" t="s">
        <v>23</v>
      </c>
      <c r="J288" s="394" t="s">
        <v>24</v>
      </c>
      <c r="K288" s="393" t="s">
        <v>25</v>
      </c>
      <c r="L288" s="395" t="s">
        <v>26</v>
      </c>
      <c r="M288" s="395" t="s">
        <v>26</v>
      </c>
      <c r="N288" s="392" t="s">
        <v>27</v>
      </c>
      <c r="O288" s="392" t="s">
        <v>28</v>
      </c>
      <c r="P288" s="392" t="s">
        <v>29</v>
      </c>
      <c r="Q288" s="396" t="s">
        <v>30</v>
      </c>
      <c r="Y288" s="25"/>
      <c r="Z288" s="265" t="str">
        <f>IF((AND('Scope of Work'!J76=TRUE,'Scope of Work'!J81=TRUE,H7=FALSE,'Project Information'!K4=FALSE)),IF(COUNTIF($AA$290:$AA$290,"Y"),"Show","Hide"),IF(COUNTIF($Z$290:$Z$290,"Y"),"Show","Hide"))</f>
        <v>Hide</v>
      </c>
      <c r="AA288" s="265" t="str">
        <f>IF(Z288="Show","Y","N")</f>
        <v>N</v>
      </c>
    </row>
    <row r="289" spans="1:32" ht="12" hidden="1" customHeight="1">
      <c r="A289" s="73"/>
      <c r="B289" s="73"/>
      <c r="C289" s="73"/>
      <c r="D289" s="389"/>
      <c r="E289" s="390"/>
      <c r="F289" s="390"/>
      <c r="G289" s="392" t="s">
        <v>460</v>
      </c>
      <c r="H289" s="395" t="s">
        <v>32</v>
      </c>
      <c r="I289" s="393" t="s">
        <v>33</v>
      </c>
      <c r="J289" s="393" t="s">
        <v>33</v>
      </c>
      <c r="K289" s="393" t="s">
        <v>33</v>
      </c>
      <c r="L289" s="395" t="s">
        <v>33</v>
      </c>
      <c r="M289" s="395" t="s">
        <v>29</v>
      </c>
      <c r="N289" s="392" t="s">
        <v>34</v>
      </c>
      <c r="O289" s="392" t="s">
        <v>29</v>
      </c>
      <c r="P289" s="392"/>
      <c r="Q289" s="396"/>
      <c r="Y289" s="25"/>
      <c r="Z289" s="265" t="str">
        <f>IF((AND('Scope of Work'!J76=TRUE,'Scope of Work'!J81=TRUE,H7=FALSE,'Project Information'!K4=FALSE)),IF(COUNTIF($AA$287:$AA$287,"Y"),"Show","Hide"),IF(COUNTIF($Z$287:$Z$287,"Y"),"Show","Hide"))</f>
        <v>Hide</v>
      </c>
      <c r="AA289" s="265" t="str">
        <f>IF(Z289="Show","Y","N")</f>
        <v>N</v>
      </c>
    </row>
    <row r="290" spans="1:32" ht="12" hidden="1" customHeight="1">
      <c r="A290" s="239"/>
      <c r="B290" s="239"/>
      <c r="C290" s="239"/>
      <c r="D290" s="166" t="s">
        <v>877</v>
      </c>
      <c r="E290" s="83"/>
      <c r="F290" s="83"/>
      <c r="G290" s="83" t="s">
        <v>476</v>
      </c>
      <c r="H290" s="262" t="s">
        <v>64</v>
      </c>
      <c r="I290" s="167">
        <v>148</v>
      </c>
      <c r="J290" s="257"/>
      <c r="K290" s="167">
        <v>148</v>
      </c>
      <c r="L290" s="85"/>
      <c r="M290" s="85"/>
      <c r="N290" s="85"/>
      <c r="O290" s="85"/>
      <c r="P290" s="168">
        <v>0</v>
      </c>
      <c r="Q290" s="363"/>
      <c r="Y290" s="25"/>
      <c r="Z290" s="265" t="str">
        <f>IF((AND('Scope of Work'!J76=TRUE,'Scope of Work'!J81=TRUE,H7=FALSE,'Project Information'!K4=FALSE)),"Y","N")</f>
        <v>N</v>
      </c>
      <c r="AA290" s="265" t="str">
        <f t="shared" si="6"/>
        <v>N</v>
      </c>
      <c r="AD290" s="79" t="s">
        <v>878</v>
      </c>
    </row>
    <row r="291" spans="1:32" hidden="1">
      <c r="A291" s="73"/>
      <c r="B291" s="73"/>
      <c r="C291" s="73"/>
      <c r="D291" s="397"/>
      <c r="E291" s="398"/>
      <c r="F291" s="398"/>
      <c r="G291" s="399" t="s">
        <v>879</v>
      </c>
      <c r="H291" s="400" t="s">
        <v>22</v>
      </c>
      <c r="I291" s="401" t="s">
        <v>23</v>
      </c>
      <c r="J291" s="402" t="s">
        <v>274</v>
      </c>
      <c r="K291" s="401" t="s">
        <v>25</v>
      </c>
      <c r="L291" s="403" t="s">
        <v>26</v>
      </c>
      <c r="M291" s="403" t="s">
        <v>26</v>
      </c>
      <c r="N291" s="400" t="s">
        <v>27</v>
      </c>
      <c r="O291" s="400" t="s">
        <v>28</v>
      </c>
      <c r="P291" s="400" t="s">
        <v>29</v>
      </c>
      <c r="Q291" s="404" t="s">
        <v>30</v>
      </c>
      <c r="Y291" s="25"/>
      <c r="Z291" s="265" t="str">
        <f>IF('Scope of Work'!J51=TRUE,IF(COUNTIF($AA$293,"Y"),"Show","Hide"),IF(COUNTIF($Z$293,"Y"),"Show","Hide"))</f>
        <v>Hide</v>
      </c>
      <c r="AA291" s="265" t="str">
        <f>IF(Z291="Show","Y","N")</f>
        <v>N</v>
      </c>
    </row>
    <row r="292" spans="1:32" ht="12" hidden="1" customHeight="1">
      <c r="A292" s="73"/>
      <c r="B292" s="73"/>
      <c r="C292" s="73"/>
      <c r="D292" s="397"/>
      <c r="E292" s="398"/>
      <c r="F292" s="398"/>
      <c r="G292" s="400" t="s">
        <v>460</v>
      </c>
      <c r="H292" s="403" t="s">
        <v>32</v>
      </c>
      <c r="I292" s="401" t="s">
        <v>33</v>
      </c>
      <c r="J292" s="401" t="s">
        <v>33</v>
      </c>
      <c r="K292" s="401" t="s">
        <v>33</v>
      </c>
      <c r="L292" s="403" t="s">
        <v>33</v>
      </c>
      <c r="M292" s="403" t="s">
        <v>29</v>
      </c>
      <c r="N292" s="400" t="s">
        <v>34</v>
      </c>
      <c r="O292" s="400" t="s">
        <v>29</v>
      </c>
      <c r="P292" s="400"/>
      <c r="Q292" s="404"/>
      <c r="Y292" s="25"/>
      <c r="Z292" s="265" t="str">
        <f>IF('Scope of Work'!J51=TRUE,IF(COUNTIF($AA$293:$AA$293,"Y"),"Show","Hide"),IF(COUNTIF($Z$293:$Z$293,"Y"),"Show","Hide"))</f>
        <v>Hide</v>
      </c>
      <c r="AA292" s="265" t="str">
        <f>IF(Z292="Show","Y","N")</f>
        <v>N</v>
      </c>
    </row>
    <row r="293" spans="1:32" ht="12" hidden="1" customHeight="1">
      <c r="A293" s="239"/>
      <c r="B293" s="239"/>
      <c r="C293" s="239"/>
      <c r="D293" s="166" t="s">
        <v>880</v>
      </c>
      <c r="E293" s="83" t="s">
        <v>881</v>
      </c>
      <c r="F293" s="83" t="s">
        <v>882</v>
      </c>
      <c r="G293" s="83" t="s">
        <v>883</v>
      </c>
      <c r="H293" s="262" t="s">
        <v>64</v>
      </c>
      <c r="I293" s="167">
        <v>137</v>
      </c>
      <c r="J293" s="129">
        <v>1</v>
      </c>
      <c r="K293" s="167">
        <v>137</v>
      </c>
      <c r="L293" s="85"/>
      <c r="M293" s="85"/>
      <c r="N293" s="85"/>
      <c r="O293" s="85"/>
      <c r="P293" s="168">
        <v>0</v>
      </c>
      <c r="Q293" s="363"/>
      <c r="Y293" s="25"/>
      <c r="Z293" s="265" t="str">
        <f>IF('Scope of Work'!J51=TRUE,"Y","N")</f>
        <v>N</v>
      </c>
      <c r="AA293" s="265" t="str">
        <f t="shared" si="6"/>
        <v>N</v>
      </c>
      <c r="AD293" s="79" t="s">
        <v>884</v>
      </c>
      <c r="AE293" s="79" t="s">
        <v>885</v>
      </c>
      <c r="AF293" s="79" t="s">
        <v>886</v>
      </c>
    </row>
    <row r="294" spans="1:32" hidden="1">
      <c r="A294" s="73"/>
      <c r="B294" s="73"/>
      <c r="C294" s="73"/>
      <c r="D294" s="397"/>
      <c r="E294" s="398"/>
      <c r="F294" s="398"/>
      <c r="G294" s="399" t="s">
        <v>887</v>
      </c>
      <c r="H294" s="400" t="s">
        <v>22</v>
      </c>
      <c r="I294" s="401" t="s">
        <v>23</v>
      </c>
      <c r="J294" s="402" t="s">
        <v>274</v>
      </c>
      <c r="K294" s="401" t="s">
        <v>25</v>
      </c>
      <c r="L294" s="403" t="s">
        <v>26</v>
      </c>
      <c r="M294" s="403" t="s">
        <v>26</v>
      </c>
      <c r="N294" s="400" t="s">
        <v>27</v>
      </c>
      <c r="O294" s="400" t="s">
        <v>28</v>
      </c>
      <c r="P294" s="400" t="s">
        <v>29</v>
      </c>
      <c r="Q294" s="404" t="s">
        <v>30</v>
      </c>
      <c r="Y294" s="25"/>
      <c r="Z294" s="265" t="str">
        <f>IF('Scope of Work'!J52,IF(COUNTIF($AA$296:$AA$297,"Y"),"Show","Hide"),IF(COUNTIF($Z$296:$Z$297,"Y"),"Show","Hide"))</f>
        <v>Hide</v>
      </c>
      <c r="AA294" s="265" t="str">
        <f>IF(Z294="Show","Y","N")</f>
        <v>N</v>
      </c>
    </row>
    <row r="295" spans="1:32" ht="12" hidden="1" customHeight="1">
      <c r="A295" s="73"/>
      <c r="B295" s="73"/>
      <c r="C295" s="73"/>
      <c r="D295" s="397"/>
      <c r="E295" s="398"/>
      <c r="F295" s="398"/>
      <c r="G295" s="400" t="s">
        <v>460</v>
      </c>
      <c r="H295" s="403" t="s">
        <v>32</v>
      </c>
      <c r="I295" s="401" t="s">
        <v>33</v>
      </c>
      <c r="J295" s="401" t="s">
        <v>33</v>
      </c>
      <c r="K295" s="401" t="s">
        <v>33</v>
      </c>
      <c r="L295" s="403" t="s">
        <v>33</v>
      </c>
      <c r="M295" s="403" t="s">
        <v>29</v>
      </c>
      <c r="N295" s="400" t="s">
        <v>34</v>
      </c>
      <c r="O295" s="400" t="s">
        <v>29</v>
      </c>
      <c r="P295" s="400"/>
      <c r="Q295" s="404"/>
      <c r="Y295" s="25"/>
      <c r="Z295" s="265" t="str">
        <f>IF('Scope of Work'!J52,IF(COUNTIF($AA$296:$AA$297,"Y"),"Show","Hide"),IF(COUNTIF($Z$296:$Z$297,"Y"),"Show","Hide"))</f>
        <v>Hide</v>
      </c>
      <c r="AA295" s="265" t="str">
        <f>IF(Z295="Show","Y","N")</f>
        <v>N</v>
      </c>
    </row>
    <row r="296" spans="1:32" ht="12" hidden="1" customHeight="1">
      <c r="A296" s="239"/>
      <c r="B296" s="239"/>
      <c r="C296" s="239"/>
      <c r="D296" s="166" t="s">
        <v>888</v>
      </c>
      <c r="E296" s="83" t="s">
        <v>889</v>
      </c>
      <c r="F296" s="83" t="s">
        <v>890</v>
      </c>
      <c r="G296" s="83" t="s">
        <v>891</v>
      </c>
      <c r="H296" s="262" t="s">
        <v>64</v>
      </c>
      <c r="I296" s="167">
        <v>138</v>
      </c>
      <c r="J296" s="257"/>
      <c r="K296" s="167">
        <v>138</v>
      </c>
      <c r="L296" s="85"/>
      <c r="M296" s="85"/>
      <c r="N296" s="85"/>
      <c r="O296" s="85"/>
      <c r="P296" s="168">
        <v>0</v>
      </c>
      <c r="Q296" s="363"/>
      <c r="Y296" s="25"/>
      <c r="Z296" s="265" t="str">
        <f>IF('Scope of Work'!J52=TRUE,"Y","N")</f>
        <v>N</v>
      </c>
      <c r="AA296" s="265" t="str">
        <f t="shared" si="6"/>
        <v>N</v>
      </c>
      <c r="AD296" s="79" t="s">
        <v>892</v>
      </c>
      <c r="AE296" s="79" t="s">
        <v>893</v>
      </c>
      <c r="AF296" s="79" t="s">
        <v>894</v>
      </c>
    </row>
    <row r="297" spans="1:32" ht="12" hidden="1" customHeight="1">
      <c r="A297" s="239"/>
      <c r="B297" s="239"/>
      <c r="C297" s="239"/>
      <c r="D297" s="166" t="s">
        <v>895</v>
      </c>
      <c r="E297" s="83" t="s">
        <v>896</v>
      </c>
      <c r="F297" s="83" t="s">
        <v>897</v>
      </c>
      <c r="G297" s="83" t="s">
        <v>891</v>
      </c>
      <c r="H297" s="262" t="s">
        <v>64</v>
      </c>
      <c r="I297" s="167">
        <v>1</v>
      </c>
      <c r="J297" s="129">
        <v>1</v>
      </c>
      <c r="K297" s="167">
        <v>1</v>
      </c>
      <c r="L297" s="85"/>
      <c r="M297" s="85"/>
      <c r="N297" s="85"/>
      <c r="O297" s="85"/>
      <c r="P297" s="168">
        <v>0</v>
      </c>
      <c r="Q297" s="363"/>
      <c r="Y297" s="25"/>
      <c r="Z297" s="265" t="str">
        <f>IF('Scope of Work'!J52=TRUE,"Y","N")</f>
        <v>N</v>
      </c>
      <c r="AA297" s="265" t="str">
        <f t="shared" si="6"/>
        <v>N</v>
      </c>
      <c r="AD297" s="79" t="s">
        <v>892</v>
      </c>
      <c r="AE297" s="79" t="s">
        <v>893</v>
      </c>
      <c r="AF297" s="79" t="s">
        <v>894</v>
      </c>
    </row>
    <row r="298" spans="1:32" hidden="1">
      <c r="A298" s="73"/>
      <c r="B298" s="73"/>
      <c r="C298" s="73"/>
      <c r="D298" s="397"/>
      <c r="E298" s="398"/>
      <c r="F298" s="398"/>
      <c r="G298" s="399" t="s">
        <v>273</v>
      </c>
      <c r="H298" s="400" t="s">
        <v>22</v>
      </c>
      <c r="I298" s="401" t="s">
        <v>23</v>
      </c>
      <c r="J298" s="402" t="s">
        <v>274</v>
      </c>
      <c r="K298" s="401" t="s">
        <v>25</v>
      </c>
      <c r="L298" s="403" t="s">
        <v>26</v>
      </c>
      <c r="M298" s="403" t="s">
        <v>26</v>
      </c>
      <c r="N298" s="400" t="s">
        <v>27</v>
      </c>
      <c r="O298" s="400" t="s">
        <v>28</v>
      </c>
      <c r="P298" s="400" t="s">
        <v>29</v>
      </c>
      <c r="Q298" s="404" t="s">
        <v>30</v>
      </c>
      <c r="Y298" s="25"/>
      <c r="Z298" s="265" t="str">
        <f>IF(OR('Scope of Work'!J53=TRUE,'Scope of Work'!O94=TRUE),IF(COUNTIF($AA$300,"Y"),"Show","Hide"),IF(COUNTIF($Z$300,"Y"),"Show","Hide"))</f>
        <v>Hide</v>
      </c>
      <c r="AA298" s="265" t="str">
        <f>IF(Z298="Show","Y","N")</f>
        <v>N</v>
      </c>
    </row>
    <row r="299" spans="1:32" ht="12" hidden="1" customHeight="1">
      <c r="A299" s="73"/>
      <c r="B299" s="73"/>
      <c r="C299" s="73"/>
      <c r="D299" s="397"/>
      <c r="E299" s="398"/>
      <c r="F299" s="398"/>
      <c r="G299" s="400" t="s">
        <v>460</v>
      </c>
      <c r="H299" s="403" t="s">
        <v>32</v>
      </c>
      <c r="I299" s="401" t="s">
        <v>33</v>
      </c>
      <c r="J299" s="401" t="s">
        <v>33</v>
      </c>
      <c r="K299" s="401" t="s">
        <v>33</v>
      </c>
      <c r="L299" s="403" t="s">
        <v>33</v>
      </c>
      <c r="M299" s="403" t="s">
        <v>29</v>
      </c>
      <c r="N299" s="400" t="s">
        <v>34</v>
      </c>
      <c r="O299" s="400" t="s">
        <v>29</v>
      </c>
      <c r="P299" s="400"/>
      <c r="Q299" s="404"/>
      <c r="Y299" s="25"/>
      <c r="Z299" s="265" t="str">
        <f>IF(OR('Scope of Work'!J53=TRUE,'Scope of Work'!O94=TRUE),IF(COUNTIF($AA$300,"Y"),"Show","Hide"),IF(COUNTIF($Z$300,"Y"),"Show","Hide"))</f>
        <v>Hide</v>
      </c>
      <c r="AA299" s="265" t="str">
        <f>IF(Z299="Show","Y","N")</f>
        <v>N</v>
      </c>
    </row>
    <row r="300" spans="1:32" ht="12" hidden="1" customHeight="1">
      <c r="A300" s="239"/>
      <c r="B300" s="239"/>
      <c r="C300" s="239"/>
      <c r="D300" s="166" t="s">
        <v>161</v>
      </c>
      <c r="E300" s="83" t="s">
        <v>162</v>
      </c>
      <c r="F300" s="83" t="s">
        <v>163</v>
      </c>
      <c r="G300" s="83" t="s">
        <v>275</v>
      </c>
      <c r="H300" s="262" t="s">
        <v>64</v>
      </c>
      <c r="I300" s="90">
        <v>139</v>
      </c>
      <c r="J300" s="129">
        <v>1</v>
      </c>
      <c r="K300" s="167">
        <v>139</v>
      </c>
      <c r="L300" s="85"/>
      <c r="M300" s="85"/>
      <c r="N300" s="85"/>
      <c r="O300" s="85"/>
      <c r="P300" s="168">
        <v>0</v>
      </c>
      <c r="Q300" s="363"/>
      <c r="Y300" s="25"/>
      <c r="Z300" s="265" t="str">
        <f>IF(AND('Scope of Work'!J53=TRUE,'Scope of Work'!N107=TRUE),"Y","N")</f>
        <v>N</v>
      </c>
      <c r="AA300" s="265" t="str">
        <f t="shared" si="6"/>
        <v>N</v>
      </c>
      <c r="AD300" s="79" t="s">
        <v>276</v>
      </c>
      <c r="AE300" s="79" t="s">
        <v>277</v>
      </c>
      <c r="AF300" s="79" t="s">
        <v>278</v>
      </c>
    </row>
    <row r="301" spans="1:32" ht="12" hidden="1" customHeight="1">
      <c r="A301" s="239"/>
      <c r="B301" s="239"/>
      <c r="C301" s="239"/>
      <c r="D301" s="166" t="s">
        <v>161</v>
      </c>
      <c r="E301" s="83" t="s">
        <v>162</v>
      </c>
      <c r="F301" s="83" t="s">
        <v>163</v>
      </c>
      <c r="G301" s="83" t="s">
        <v>164</v>
      </c>
      <c r="H301" s="262" t="s">
        <v>64</v>
      </c>
      <c r="I301" s="90">
        <v>139</v>
      </c>
      <c r="J301" s="85"/>
      <c r="K301" s="167">
        <v>139</v>
      </c>
      <c r="L301" s="85"/>
      <c r="M301" s="85"/>
      <c r="N301" s="85"/>
      <c r="O301" s="85"/>
      <c r="P301" s="168">
        <v>0</v>
      </c>
      <c r="Q301" s="363"/>
      <c r="Y301" s="25"/>
      <c r="Z301" s="265" t="str">
        <f>IF(AND('Scope of Work'!J53=TRUE,'Scope of Work'!O94=TRUE),"Y","N")</f>
        <v>N</v>
      </c>
      <c r="AA301" s="265" t="str">
        <f t="shared" si="6"/>
        <v>N</v>
      </c>
      <c r="AD301" s="79" t="s">
        <v>165</v>
      </c>
      <c r="AE301" s="79" t="s">
        <v>166</v>
      </c>
      <c r="AF301" s="79" t="s">
        <v>167</v>
      </c>
    </row>
    <row r="302" spans="1:32" hidden="1">
      <c r="A302" s="73"/>
      <c r="B302" s="73"/>
      <c r="C302" s="73"/>
      <c r="D302" s="405"/>
      <c r="E302" s="406"/>
      <c r="F302" s="406"/>
      <c r="G302" s="407" t="s">
        <v>898</v>
      </c>
      <c r="H302" s="407" t="s">
        <v>22</v>
      </c>
      <c r="I302" s="408" t="s">
        <v>23</v>
      </c>
      <c r="J302" s="409" t="s">
        <v>899</v>
      </c>
      <c r="K302" s="408" t="s">
        <v>25</v>
      </c>
      <c r="L302" s="410" t="s">
        <v>26</v>
      </c>
      <c r="M302" s="410" t="s">
        <v>26</v>
      </c>
      <c r="N302" s="407" t="s">
        <v>27</v>
      </c>
      <c r="O302" s="407" t="s">
        <v>28</v>
      </c>
      <c r="P302" s="407" t="s">
        <v>29</v>
      </c>
      <c r="Q302" s="411" t="s">
        <v>30</v>
      </c>
      <c r="S302" s="1"/>
      <c r="Y302" s="25"/>
      <c r="Z302" s="265" t="str">
        <f>IF('Scope of Work'!J86=TRUE,IF(COUNTIF(AA304:AA313,"Y"),"Show","Hide"),IF(COUNTIF(Z304:Z313,"Y"),"Show","Hide"))</f>
        <v>Hide</v>
      </c>
      <c r="AA302" s="265" t="str">
        <f>IF(Z302="Show","Y","N")</f>
        <v>N</v>
      </c>
    </row>
    <row r="303" spans="1:32" hidden="1">
      <c r="A303" s="73"/>
      <c r="B303" s="73"/>
      <c r="C303" s="73"/>
      <c r="D303" s="405"/>
      <c r="E303" s="406"/>
      <c r="F303" s="406"/>
      <c r="G303" s="407" t="s">
        <v>460</v>
      </c>
      <c r="H303" s="410" t="s">
        <v>32</v>
      </c>
      <c r="I303" s="408" t="s">
        <v>33</v>
      </c>
      <c r="J303" s="408" t="s">
        <v>33</v>
      </c>
      <c r="K303" s="408" t="s">
        <v>33</v>
      </c>
      <c r="L303" s="410" t="s">
        <v>33</v>
      </c>
      <c r="M303" s="410" t="s">
        <v>29</v>
      </c>
      <c r="N303" s="407" t="s">
        <v>34</v>
      </c>
      <c r="O303" s="407" t="s">
        <v>29</v>
      </c>
      <c r="P303" s="407"/>
      <c r="Q303" s="411"/>
      <c r="S303" s="1"/>
      <c r="Y303" s="25"/>
      <c r="Z303" s="265" t="str">
        <f>IF('Scope of Work'!J86=TRUE,IF(COUNTIF(AA304:AA313,"Y"),"Show","Hide"),IF(COUNTIF(Z304:Z313,"Y"),"Show","Hide"))</f>
        <v>Hide</v>
      </c>
      <c r="AA303" s="265" t="str">
        <f>IF(Z303="Show","Y","N")</f>
        <v>N</v>
      </c>
    </row>
    <row r="304" spans="1:32" hidden="1">
      <c r="A304" s="239"/>
      <c r="B304" s="239"/>
      <c r="C304" s="239"/>
      <c r="D304" s="166" t="s">
        <v>900</v>
      </c>
      <c r="E304" s="83"/>
      <c r="F304" s="83"/>
      <c r="G304" s="360" t="s">
        <v>628</v>
      </c>
      <c r="H304" s="262" t="s">
        <v>64</v>
      </c>
      <c r="I304" s="129">
        <v>84</v>
      </c>
      <c r="J304" s="257"/>
      <c r="K304" s="129">
        <v>84</v>
      </c>
      <c r="L304" s="85"/>
      <c r="M304" s="412"/>
      <c r="N304" s="85"/>
      <c r="O304" s="85"/>
      <c r="P304" s="168">
        <v>0</v>
      </c>
      <c r="Q304" s="413"/>
      <c r="S304" s="1"/>
      <c r="Y304" s="25"/>
      <c r="Z304" s="265" t="str">
        <f>IF((AND('Scope of Work'!J11=TRUE,'Scope of Work'!J86=TRUE,H7=FALSE,'Project Information'!K4=FALSE)),"Y","N")</f>
        <v>N</v>
      </c>
      <c r="AA304" s="265" t="str">
        <f t="shared" si="6"/>
        <v>N</v>
      </c>
      <c r="AD304" s="79" t="s">
        <v>901</v>
      </c>
    </row>
    <row r="305" spans="1:33" hidden="1">
      <c r="A305" s="239"/>
      <c r="B305" s="239"/>
      <c r="C305" s="239"/>
      <c r="D305" s="166" t="s">
        <v>902</v>
      </c>
      <c r="E305" s="83"/>
      <c r="F305" s="83"/>
      <c r="G305" s="360" t="s">
        <v>903</v>
      </c>
      <c r="H305" s="262" t="s">
        <v>64</v>
      </c>
      <c r="I305" s="129">
        <v>85</v>
      </c>
      <c r="J305" s="129">
        <v>1</v>
      </c>
      <c r="K305" s="129">
        <v>85</v>
      </c>
      <c r="L305" s="85"/>
      <c r="M305" s="412"/>
      <c r="N305" s="85"/>
      <c r="O305" s="85"/>
      <c r="P305" s="168">
        <v>0</v>
      </c>
      <c r="Q305" s="414"/>
      <c r="S305" s="1"/>
      <c r="Y305" s="25"/>
      <c r="Z305" s="265" t="str">
        <f>IF((AND('Scope of Work'!J11=TRUE,'Scope of Work'!J86=TRUE,H7=FALSE,'Project Information'!K4=FALSE)),"Y","N")</f>
        <v>N</v>
      </c>
      <c r="AA305" s="265" t="str">
        <f t="shared" ref="AA305:AA313" si="7">IF($Z305="Y","Y","N")</f>
        <v>N</v>
      </c>
      <c r="AD305" s="79" t="s">
        <v>901</v>
      </c>
    </row>
    <row r="306" spans="1:33" hidden="1">
      <c r="A306" s="239"/>
      <c r="B306" s="239"/>
      <c r="C306" s="239"/>
      <c r="D306" s="166" t="s">
        <v>904</v>
      </c>
      <c r="E306" s="83"/>
      <c r="F306" s="83"/>
      <c r="G306" s="360" t="s">
        <v>628</v>
      </c>
      <c r="H306" s="262" t="s">
        <v>64</v>
      </c>
      <c r="I306" s="129">
        <v>87</v>
      </c>
      <c r="J306" s="257"/>
      <c r="K306" s="129">
        <v>87</v>
      </c>
      <c r="L306" s="85"/>
      <c r="M306" s="412"/>
      <c r="N306" s="85"/>
      <c r="O306" s="85"/>
      <c r="P306" s="168">
        <v>0</v>
      </c>
      <c r="Q306" s="415"/>
      <c r="S306" s="1"/>
      <c r="Y306" s="25"/>
      <c r="Z306" s="265" t="str">
        <f>IF((AND('Scope of Work'!J11=TRUE,'Scope of Work'!J86=TRUE,H7=FALSE,'Project Information'!K4=FALSE)),"Y","N")</f>
        <v>N</v>
      </c>
      <c r="AA306" s="265" t="str">
        <f t="shared" si="7"/>
        <v>N</v>
      </c>
      <c r="AD306" s="79" t="s">
        <v>905</v>
      </c>
    </row>
    <row r="307" spans="1:33" hidden="1">
      <c r="A307" s="239"/>
      <c r="B307" s="239"/>
      <c r="C307" s="239"/>
      <c r="D307" s="166" t="s">
        <v>906</v>
      </c>
      <c r="E307" s="83"/>
      <c r="F307" s="83"/>
      <c r="G307" s="360" t="s">
        <v>907</v>
      </c>
      <c r="H307" s="262" t="s">
        <v>64</v>
      </c>
      <c r="I307" s="129">
        <v>86</v>
      </c>
      <c r="J307" s="129">
        <v>1</v>
      </c>
      <c r="K307" s="129">
        <v>86</v>
      </c>
      <c r="L307" s="85"/>
      <c r="M307" s="412"/>
      <c r="N307" s="85"/>
      <c r="O307" s="85"/>
      <c r="P307" s="168">
        <v>0</v>
      </c>
      <c r="Q307" s="363"/>
      <c r="S307" s="1"/>
      <c r="Y307" s="25"/>
      <c r="Z307" s="265" t="str">
        <f>IF((AND('Scope of Work'!J11=TRUE,'Scope of Work'!J86=TRUE,H7=FALSE,'Project Information'!K4=FALSE)),"Y","N")</f>
        <v>N</v>
      </c>
      <c r="AA307" s="265" t="str">
        <f t="shared" si="7"/>
        <v>N</v>
      </c>
      <c r="AD307" s="79" t="s">
        <v>905</v>
      </c>
    </row>
    <row r="308" spans="1:33" hidden="1">
      <c r="A308" s="239"/>
      <c r="B308" s="239"/>
      <c r="C308" s="239"/>
      <c r="D308" s="166" t="s">
        <v>908</v>
      </c>
      <c r="E308" s="83"/>
      <c r="F308" s="83"/>
      <c r="G308" s="360" t="s">
        <v>909</v>
      </c>
      <c r="H308" s="262" t="s">
        <v>64</v>
      </c>
      <c r="I308" s="129">
        <v>86</v>
      </c>
      <c r="J308" s="257"/>
      <c r="K308" s="129">
        <v>86</v>
      </c>
      <c r="L308" s="85"/>
      <c r="M308" s="412"/>
      <c r="N308" s="85"/>
      <c r="O308" s="85"/>
      <c r="P308" s="168">
        <v>0</v>
      </c>
      <c r="Q308" s="415"/>
      <c r="S308" s="1"/>
      <c r="Y308" s="25"/>
      <c r="Z308" s="265" t="str">
        <f>IF((AND('Scope of Work'!J11=TRUE,'Scope of Work'!J86=TRUE,H7=FALSE,'Project Information'!K4=FALSE)),"Y","N")</f>
        <v>N</v>
      </c>
      <c r="AA308" s="265" t="str">
        <f t="shared" si="7"/>
        <v>N</v>
      </c>
      <c r="AD308" s="79" t="s">
        <v>905</v>
      </c>
    </row>
    <row r="309" spans="1:33" hidden="1">
      <c r="A309" s="73"/>
      <c r="B309" s="73"/>
      <c r="C309" s="73"/>
      <c r="D309" s="166" t="s">
        <v>910</v>
      </c>
      <c r="E309" s="83"/>
      <c r="F309" s="83"/>
      <c r="G309" s="360" t="s">
        <v>476</v>
      </c>
      <c r="H309" s="262" t="s">
        <v>64</v>
      </c>
      <c r="I309" s="129">
        <v>88</v>
      </c>
      <c r="J309" s="257"/>
      <c r="K309" s="129">
        <v>88</v>
      </c>
      <c r="L309" s="85"/>
      <c r="M309" s="412"/>
      <c r="N309" s="85"/>
      <c r="O309" s="85"/>
      <c r="P309" s="168">
        <v>0</v>
      </c>
      <c r="Q309" s="415"/>
      <c r="R309" s="28"/>
      <c r="S309" s="29"/>
      <c r="T309" s="28"/>
      <c r="U309" s="28"/>
      <c r="V309" s="28"/>
      <c r="W309" s="28"/>
      <c r="X309" s="28"/>
      <c r="Y309" s="25"/>
      <c r="Z309" s="265" t="str">
        <f>IF((AND('Scope of Work'!J11=TRUE,'Scope of Work'!J86=TRUE,H7=FALSE,'Project Information'!K4=FALSE)),"Y","N")</f>
        <v>N</v>
      </c>
      <c r="AA309" s="265" t="str">
        <f t="shared" si="7"/>
        <v>N</v>
      </c>
      <c r="AD309" s="79" t="s">
        <v>911</v>
      </c>
      <c r="AE309" s="62"/>
      <c r="AF309" s="62"/>
      <c r="AG309" s="29"/>
    </row>
    <row r="310" spans="1:33" hidden="1">
      <c r="A310" s="73"/>
      <c r="B310" s="73"/>
      <c r="C310" s="73"/>
      <c r="D310" s="166" t="s">
        <v>912</v>
      </c>
      <c r="E310" s="83"/>
      <c r="F310" s="83"/>
      <c r="G310" s="360" t="s">
        <v>913</v>
      </c>
      <c r="H310" s="262" t="s">
        <v>64</v>
      </c>
      <c r="I310" s="129">
        <v>89</v>
      </c>
      <c r="J310" s="129">
        <v>1</v>
      </c>
      <c r="K310" s="129">
        <v>89</v>
      </c>
      <c r="L310" s="85"/>
      <c r="M310" s="412"/>
      <c r="N310" s="85"/>
      <c r="O310" s="85"/>
      <c r="P310" s="168">
        <v>0</v>
      </c>
      <c r="Q310" s="416"/>
      <c r="R310" s="28"/>
      <c r="S310" s="29"/>
      <c r="T310" s="28"/>
      <c r="U310" s="28"/>
      <c r="V310" s="28"/>
      <c r="W310" s="28"/>
      <c r="X310" s="28"/>
      <c r="Y310" s="25"/>
      <c r="Z310" s="265" t="str">
        <f>IF((AND('Scope of Work'!J11=TRUE,'Scope of Work'!J86=TRUE,H7=FALSE,'Project Information'!K4=FALSE)),"Y","N")</f>
        <v>N</v>
      </c>
      <c r="AA310" s="265" t="str">
        <f t="shared" si="7"/>
        <v>N</v>
      </c>
      <c r="AD310" s="79" t="s">
        <v>911</v>
      </c>
      <c r="AE310" s="62"/>
      <c r="AF310" s="62"/>
      <c r="AG310" s="29"/>
    </row>
    <row r="311" spans="1:33" hidden="1">
      <c r="A311" s="73"/>
      <c r="B311" s="73"/>
      <c r="C311" s="73"/>
      <c r="D311" s="166" t="s">
        <v>914</v>
      </c>
      <c r="E311" s="83"/>
      <c r="F311" s="83"/>
      <c r="G311" s="360" t="s">
        <v>476</v>
      </c>
      <c r="H311" s="262" t="s">
        <v>64</v>
      </c>
      <c r="I311" s="129">
        <v>91</v>
      </c>
      <c r="J311" s="257"/>
      <c r="K311" s="129">
        <v>91</v>
      </c>
      <c r="L311" s="85"/>
      <c r="M311" s="412"/>
      <c r="N311" s="85"/>
      <c r="O311" s="85"/>
      <c r="P311" s="168">
        <v>0</v>
      </c>
      <c r="Q311" s="415"/>
      <c r="R311" s="28"/>
      <c r="S311" s="29"/>
      <c r="T311" s="28"/>
      <c r="U311" s="28"/>
      <c r="V311" s="28"/>
      <c r="W311" s="28"/>
      <c r="X311" s="28"/>
      <c r="Y311" s="25"/>
      <c r="Z311" s="265" t="str">
        <f>IF((AND('Scope of Work'!J11=TRUE,'Scope of Work'!J86=TRUE,H7=FALSE,'Project Information'!K4=FALSE)),"Y","N")</f>
        <v>N</v>
      </c>
      <c r="AA311" s="265" t="str">
        <f t="shared" si="7"/>
        <v>N</v>
      </c>
      <c r="AD311" s="79" t="s">
        <v>915</v>
      </c>
      <c r="AE311" s="62"/>
      <c r="AF311" s="62"/>
      <c r="AG311" s="29"/>
    </row>
    <row r="312" spans="1:33" hidden="1">
      <c r="A312" s="73"/>
      <c r="B312" s="73"/>
      <c r="C312" s="73"/>
      <c r="D312" s="166" t="s">
        <v>916</v>
      </c>
      <c r="E312" s="83"/>
      <c r="F312" s="83"/>
      <c r="G312" s="360" t="s">
        <v>917</v>
      </c>
      <c r="H312" s="262" t="s">
        <v>64</v>
      </c>
      <c r="I312" s="129">
        <v>90</v>
      </c>
      <c r="J312" s="129">
        <v>1</v>
      </c>
      <c r="K312" s="129">
        <v>90</v>
      </c>
      <c r="L312" s="85"/>
      <c r="M312" s="412"/>
      <c r="N312" s="85"/>
      <c r="O312" s="85"/>
      <c r="P312" s="168">
        <v>0</v>
      </c>
      <c r="Q312" s="416"/>
      <c r="R312" s="28"/>
      <c r="S312" s="29"/>
      <c r="T312" s="28"/>
      <c r="U312" s="28"/>
      <c r="V312" s="28"/>
      <c r="W312" s="28"/>
      <c r="X312" s="28"/>
      <c r="Y312" s="25"/>
      <c r="Z312" s="265" t="str">
        <f>IF((AND('Scope of Work'!J11=TRUE,'Scope of Work'!J86=TRUE,H7=FALSE,'Project Information'!K4=FALSE)),"Y","N")</f>
        <v>N</v>
      </c>
      <c r="AA312" s="265" t="str">
        <f t="shared" si="7"/>
        <v>N</v>
      </c>
      <c r="AD312" s="79" t="s">
        <v>915</v>
      </c>
      <c r="AE312" s="62"/>
      <c r="AF312" s="62"/>
      <c r="AG312" s="29"/>
    </row>
    <row r="313" spans="1:33" hidden="1">
      <c r="A313" s="73"/>
      <c r="B313" s="73"/>
      <c r="C313" s="73"/>
      <c r="D313" s="166" t="s">
        <v>918</v>
      </c>
      <c r="E313" s="83"/>
      <c r="F313" s="83"/>
      <c r="G313" s="360" t="s">
        <v>919</v>
      </c>
      <c r="H313" s="262" t="s">
        <v>64</v>
      </c>
      <c r="I313" s="257"/>
      <c r="J313" s="257"/>
      <c r="K313" s="129">
        <v>90</v>
      </c>
      <c r="L313" s="85"/>
      <c r="M313" s="412"/>
      <c r="N313" s="85"/>
      <c r="O313" s="85"/>
      <c r="P313" s="168">
        <v>0</v>
      </c>
      <c r="Q313" s="415"/>
      <c r="R313" s="28"/>
      <c r="S313" s="29"/>
      <c r="T313" s="28"/>
      <c r="U313" s="28"/>
      <c r="V313" s="28"/>
      <c r="W313" s="28"/>
      <c r="X313" s="28"/>
      <c r="Y313" s="25"/>
      <c r="Z313" s="265" t="str">
        <f>IF((AND('Scope of Work'!J11=TRUE,'Scope of Work'!J86=TRUE,H7=FALSE,'Project Information'!K4=FALSE)),"Y","N")</f>
        <v>N</v>
      </c>
      <c r="AA313" s="265" t="str">
        <f t="shared" si="7"/>
        <v>N</v>
      </c>
      <c r="AD313" s="79" t="s">
        <v>915</v>
      </c>
      <c r="AE313" s="62"/>
      <c r="AF313" s="62"/>
      <c r="AG313" s="29"/>
    </row>
    <row r="314" spans="1:33" hidden="1">
      <c r="A314" s="73"/>
      <c r="B314" s="73"/>
      <c r="C314" s="73"/>
      <c r="D314" s="417"/>
      <c r="E314" s="418"/>
      <c r="F314" s="418"/>
      <c r="G314" s="419" t="s">
        <v>920</v>
      </c>
      <c r="H314" s="419" t="s">
        <v>22</v>
      </c>
      <c r="I314" s="420" t="s">
        <v>23</v>
      </c>
      <c r="J314" s="421" t="s">
        <v>921</v>
      </c>
      <c r="K314" s="420" t="s">
        <v>25</v>
      </c>
      <c r="L314" s="422" t="s">
        <v>26</v>
      </c>
      <c r="M314" s="422" t="s">
        <v>26</v>
      </c>
      <c r="N314" s="419" t="s">
        <v>27</v>
      </c>
      <c r="O314" s="419" t="s">
        <v>28</v>
      </c>
      <c r="P314" s="419" t="s">
        <v>29</v>
      </c>
      <c r="Q314" s="423" t="s">
        <v>30</v>
      </c>
      <c r="R314" s="28"/>
      <c r="S314" s="29"/>
      <c r="T314" s="28"/>
      <c r="U314" s="30"/>
      <c r="V314" s="30"/>
      <c r="W314" s="30"/>
      <c r="X314" s="30"/>
      <c r="Y314" s="25"/>
      <c r="Z314" s="265" t="str">
        <f>IF('Scope of Work'!J70=TRUE,IF(COUNTIF($AA$318:$AA$323,"Y"),"Show","Hide"),IF(COUNTIF($Z$318:$Z$323,"Y"),"Show","Hide"))</f>
        <v>Hide</v>
      </c>
      <c r="AA314" s="265" t="str">
        <f>IF(Z314="Show","Y","N")</f>
        <v>N</v>
      </c>
      <c r="AD314" s="62"/>
      <c r="AE314" s="62"/>
      <c r="AF314" s="62"/>
      <c r="AG314" s="29"/>
    </row>
    <row r="315" spans="1:33" ht="14.45" hidden="1" customHeight="1">
      <c r="A315" s="73"/>
      <c r="B315" s="73"/>
      <c r="C315" s="73"/>
      <c r="D315" s="417"/>
      <c r="E315" s="418"/>
      <c r="F315" s="418"/>
      <c r="G315" s="419" t="s">
        <v>460</v>
      </c>
      <c r="H315" s="422" t="s">
        <v>32</v>
      </c>
      <c r="I315" s="420" t="s">
        <v>33</v>
      </c>
      <c r="J315" s="420" t="s">
        <v>33</v>
      </c>
      <c r="K315" s="420" t="s">
        <v>33</v>
      </c>
      <c r="L315" s="422" t="s">
        <v>33</v>
      </c>
      <c r="M315" s="422" t="s">
        <v>29</v>
      </c>
      <c r="N315" s="419" t="s">
        <v>34</v>
      </c>
      <c r="O315" s="419" t="s">
        <v>29</v>
      </c>
      <c r="P315" s="419"/>
      <c r="Q315" s="423"/>
      <c r="R315" s="28"/>
      <c r="S315" s="29"/>
      <c r="T315" s="28"/>
      <c r="U315" s="30"/>
      <c r="V315" s="30"/>
      <c r="W315" s="30"/>
      <c r="X315" s="30"/>
      <c r="Y315" s="25"/>
      <c r="Z315" s="265" t="str">
        <f>IF('Scope of Work'!J70=TRUE,IF(COUNTIF($AA$318:$AA$323,"Y"),"Show","Hide"),IF(COUNTIF($Z$318:$Z$323,"Y"),"Show","Hide"))</f>
        <v>Hide</v>
      </c>
      <c r="AA315" s="265" t="str">
        <f>IF(Z315="Show","Y","N")</f>
        <v>N</v>
      </c>
      <c r="AD315" s="62"/>
      <c r="AE315" s="62"/>
      <c r="AF315" s="62"/>
      <c r="AG315" s="29"/>
    </row>
    <row r="316" spans="1:33" hidden="1">
      <c r="A316" s="239"/>
      <c r="B316" s="239"/>
      <c r="C316" s="239"/>
      <c r="D316" s="166" t="s">
        <v>922</v>
      </c>
      <c r="E316" s="83"/>
      <c r="F316" s="83"/>
      <c r="G316" s="360" t="s">
        <v>628</v>
      </c>
      <c r="H316" s="262" t="s">
        <v>64</v>
      </c>
      <c r="I316" s="129">
        <v>77</v>
      </c>
      <c r="J316" s="257"/>
      <c r="K316" s="129">
        <v>77</v>
      </c>
      <c r="L316" s="85"/>
      <c r="M316" s="412"/>
      <c r="N316" s="85"/>
      <c r="O316" s="85"/>
      <c r="P316" s="168">
        <v>0</v>
      </c>
      <c r="Q316" s="415"/>
      <c r="R316" s="28"/>
      <c r="S316" s="29"/>
      <c r="T316" s="28"/>
      <c r="U316" s="28"/>
      <c r="V316" s="28"/>
      <c r="W316" s="28"/>
      <c r="X316" s="28"/>
      <c r="Y316" s="25"/>
      <c r="Z316" s="265" t="str">
        <f>IF((AND('Scope of Work'!J11=TRUE,'Scope of Work'!J70=TRUE,H7=FALSE,'Project Information'!K4=FALSE)),"Y","N")</f>
        <v>N</v>
      </c>
      <c r="AA316" s="265" t="str">
        <f t="shared" ref="AA316:AA323" si="8">IF($Z316="Y","Y","N")</f>
        <v>N</v>
      </c>
      <c r="AD316" s="79" t="s">
        <v>923</v>
      </c>
      <c r="AE316" s="62"/>
      <c r="AF316" s="62"/>
      <c r="AG316" s="29"/>
    </row>
    <row r="317" spans="1:33" hidden="1">
      <c r="A317" s="239"/>
      <c r="B317" s="239"/>
      <c r="C317" s="239"/>
      <c r="D317" s="166" t="s">
        <v>924</v>
      </c>
      <c r="E317" s="83"/>
      <c r="F317" s="83"/>
      <c r="G317" s="360" t="s">
        <v>925</v>
      </c>
      <c r="H317" s="262" t="s">
        <v>64</v>
      </c>
      <c r="I317" s="129">
        <v>78</v>
      </c>
      <c r="J317" s="129">
        <v>1</v>
      </c>
      <c r="K317" s="129">
        <v>78</v>
      </c>
      <c r="L317" s="85"/>
      <c r="M317" s="412"/>
      <c r="N317" s="85"/>
      <c r="O317" s="85"/>
      <c r="P317" s="168">
        <v>0</v>
      </c>
      <c r="Q317" s="424" t="s">
        <v>926</v>
      </c>
      <c r="R317" s="28"/>
      <c r="S317" s="29"/>
      <c r="T317" s="28"/>
      <c r="U317" s="28"/>
      <c r="V317" s="28"/>
      <c r="W317" s="28"/>
      <c r="X317" s="28"/>
      <c r="Y317" s="25"/>
      <c r="Z317" s="265" t="str">
        <f>IF((AND('Scope of Work'!J11=TRUE,'Scope of Work'!J70=TRUE,H7=FALSE,'Project Information'!K4=FALSE)),"Y","N")</f>
        <v>N</v>
      </c>
      <c r="AA317" s="265" t="str">
        <f t="shared" si="8"/>
        <v>N</v>
      </c>
      <c r="AD317" s="79" t="s">
        <v>923</v>
      </c>
      <c r="AE317" s="62"/>
      <c r="AF317" s="62"/>
      <c r="AG317" s="29"/>
    </row>
    <row r="318" spans="1:33" hidden="1">
      <c r="A318" s="239"/>
      <c r="B318" s="239"/>
      <c r="C318" s="239"/>
      <c r="D318" s="166" t="s">
        <v>927</v>
      </c>
      <c r="E318" s="83"/>
      <c r="F318" s="83"/>
      <c r="G318" s="360" t="s">
        <v>928</v>
      </c>
      <c r="H318" s="262" t="s">
        <v>64</v>
      </c>
      <c r="I318" s="129">
        <v>79</v>
      </c>
      <c r="J318" s="129">
        <v>1</v>
      </c>
      <c r="K318" s="129">
        <v>79</v>
      </c>
      <c r="L318" s="85"/>
      <c r="M318" s="412"/>
      <c r="N318" s="85"/>
      <c r="O318" s="85"/>
      <c r="P318" s="168">
        <v>0</v>
      </c>
      <c r="Q318" s="130" t="s">
        <v>929</v>
      </c>
      <c r="R318" s="28"/>
      <c r="S318" s="29"/>
      <c r="T318" s="28"/>
      <c r="U318" s="30"/>
      <c r="V318" s="30"/>
      <c r="W318" s="30"/>
      <c r="X318" s="30"/>
      <c r="Y318" s="25"/>
      <c r="Z318" s="265" t="str">
        <f>IF((AND('Scope of Work'!J20=TRUE,'Scope of Work'!J70=TRUE,H7=FALSE,'Project Information'!K4=FALSE)),"Y","N")</f>
        <v>N</v>
      </c>
      <c r="AA318" s="265" t="str">
        <f t="shared" si="8"/>
        <v>N</v>
      </c>
      <c r="AD318" s="79" t="s">
        <v>930</v>
      </c>
      <c r="AE318" s="62"/>
      <c r="AF318" s="62"/>
      <c r="AG318" s="29"/>
    </row>
    <row r="319" spans="1:33" hidden="1">
      <c r="A319" s="239"/>
      <c r="B319" s="239"/>
      <c r="C319" s="239"/>
      <c r="D319" s="166" t="s">
        <v>931</v>
      </c>
      <c r="E319" s="83"/>
      <c r="F319" s="83"/>
      <c r="G319" s="360" t="s">
        <v>476</v>
      </c>
      <c r="H319" s="262" t="s">
        <v>64</v>
      </c>
      <c r="I319" s="129">
        <v>80</v>
      </c>
      <c r="J319" s="257"/>
      <c r="K319" s="129">
        <v>80</v>
      </c>
      <c r="L319" s="85"/>
      <c r="M319" s="412"/>
      <c r="N319" s="85"/>
      <c r="O319" s="85"/>
      <c r="P319" s="168">
        <v>0</v>
      </c>
      <c r="Q319" s="415"/>
      <c r="R319" s="28"/>
      <c r="S319" s="29"/>
      <c r="T319" s="28"/>
      <c r="U319" s="30"/>
      <c r="V319" s="30"/>
      <c r="W319" s="30"/>
      <c r="X319" s="30"/>
      <c r="Y319" s="25"/>
      <c r="Z319" s="265" t="str">
        <f>IF((AND('Scope of Work'!J20=TRUE,'Scope of Work'!J70=TRUE,'Scope of Work'!J44=TRUE,H7=FALSE,'Project Information'!K4=FALSE)),"Y","N")</f>
        <v>N</v>
      </c>
      <c r="AA319" s="265" t="str">
        <f t="shared" si="8"/>
        <v>N</v>
      </c>
      <c r="AD319" s="79" t="s">
        <v>932</v>
      </c>
      <c r="AE319" s="62"/>
      <c r="AF319" s="62"/>
      <c r="AG319" s="29"/>
    </row>
    <row r="320" spans="1:33" hidden="1">
      <c r="A320" s="239"/>
      <c r="B320" s="239"/>
      <c r="C320" s="239"/>
      <c r="D320" s="166" t="s">
        <v>933</v>
      </c>
      <c r="E320" s="83"/>
      <c r="F320" s="83"/>
      <c r="G320" s="360" t="s">
        <v>934</v>
      </c>
      <c r="H320" s="262" t="s">
        <v>64</v>
      </c>
      <c r="I320" s="257"/>
      <c r="J320" s="129">
        <v>1</v>
      </c>
      <c r="K320" s="129">
        <v>81</v>
      </c>
      <c r="L320" s="85"/>
      <c r="M320" s="412"/>
      <c r="N320" s="85"/>
      <c r="O320" s="85"/>
      <c r="P320" s="168">
        <v>0</v>
      </c>
      <c r="Q320" s="130" t="s">
        <v>929</v>
      </c>
      <c r="R320" s="28"/>
      <c r="S320" s="29"/>
      <c r="T320" s="28"/>
      <c r="U320" s="30"/>
      <c r="V320" s="30"/>
      <c r="W320" s="30"/>
      <c r="X320" s="30"/>
      <c r="Y320" s="25"/>
      <c r="Z320" s="265" t="str">
        <f>IF((AND('Scope of Work'!J20=TRUE,'Scope of Work'!J70=TRUE,'Scope of Work'!J44=TRUE,H7=FALSE,'Project Information'!K4=FALSE)),"Y","N")</f>
        <v>N</v>
      </c>
      <c r="AA320" s="265" t="str">
        <f t="shared" si="8"/>
        <v>N</v>
      </c>
      <c r="AD320" s="79" t="s">
        <v>932</v>
      </c>
      <c r="AE320" s="62"/>
      <c r="AF320" s="62"/>
      <c r="AG320" s="29"/>
    </row>
    <row r="321" spans="1:33" hidden="1">
      <c r="A321" s="239"/>
      <c r="B321" s="239"/>
      <c r="C321" s="239"/>
      <c r="D321" s="166" t="s">
        <v>935</v>
      </c>
      <c r="E321" s="83"/>
      <c r="F321" s="83"/>
      <c r="G321" s="360" t="s">
        <v>476</v>
      </c>
      <c r="H321" s="262" t="s">
        <v>64</v>
      </c>
      <c r="I321" s="129">
        <v>82</v>
      </c>
      <c r="J321" s="257"/>
      <c r="K321" s="129">
        <v>82</v>
      </c>
      <c r="L321" s="85"/>
      <c r="M321" s="412"/>
      <c r="N321" s="85"/>
      <c r="O321" s="85"/>
      <c r="P321" s="168">
        <v>0</v>
      </c>
      <c r="Q321" s="415"/>
      <c r="R321" s="28"/>
      <c r="S321" s="29"/>
      <c r="T321" s="28"/>
      <c r="U321" s="30"/>
      <c r="V321" s="30"/>
      <c r="W321" s="30"/>
      <c r="X321" s="30"/>
      <c r="Y321" s="25"/>
      <c r="Z321" s="265" t="str">
        <f>IF((AND('Scope of Work'!J20=TRUE,'Scope of Work'!J70=TRUE,'Scope of Work'!J44=TRUE,H7=FALSE,'Project Information'!K4=FALSE)),"Y","N")</f>
        <v>N</v>
      </c>
      <c r="AA321" s="265" t="str">
        <f t="shared" si="8"/>
        <v>N</v>
      </c>
      <c r="AD321" s="79" t="s">
        <v>936</v>
      </c>
      <c r="AE321" s="62"/>
      <c r="AF321" s="62"/>
      <c r="AG321" s="29"/>
    </row>
    <row r="322" spans="1:33" hidden="1">
      <c r="A322" s="239"/>
      <c r="B322" s="239"/>
      <c r="C322" s="239"/>
      <c r="D322" s="166" t="s">
        <v>937</v>
      </c>
      <c r="E322" s="83"/>
      <c r="F322" s="83"/>
      <c r="G322" s="360" t="s">
        <v>938</v>
      </c>
      <c r="H322" s="262" t="s">
        <v>64</v>
      </c>
      <c r="I322" s="257"/>
      <c r="J322" s="129">
        <v>1</v>
      </c>
      <c r="K322" s="129">
        <v>83</v>
      </c>
      <c r="L322" s="85"/>
      <c r="M322" s="412"/>
      <c r="N322" s="85"/>
      <c r="O322" s="85"/>
      <c r="P322" s="168">
        <v>0</v>
      </c>
      <c r="Q322" s="130" t="s">
        <v>929</v>
      </c>
      <c r="R322" s="28"/>
      <c r="S322" s="29"/>
      <c r="T322" s="28"/>
      <c r="U322" s="30"/>
      <c r="V322" s="30"/>
      <c r="W322" s="30"/>
      <c r="X322" s="30"/>
      <c r="Y322" s="25"/>
      <c r="Z322" s="265" t="str">
        <f>IF((AND('Scope of Work'!J20=TRUE,'Scope of Work'!J70=TRUE,'Scope of Work'!J44=TRUE,H7=FALSE,'Project Information'!K4=FALSE)),"Y","N")</f>
        <v>N</v>
      </c>
      <c r="AA322" s="265" t="str">
        <f t="shared" si="8"/>
        <v>N</v>
      </c>
      <c r="AD322" s="79" t="s">
        <v>936</v>
      </c>
      <c r="AE322" s="62"/>
      <c r="AF322" s="62"/>
      <c r="AG322" s="29"/>
    </row>
    <row r="323" spans="1:33" hidden="1">
      <c r="A323" s="239"/>
      <c r="B323" s="239"/>
      <c r="C323" s="239"/>
      <c r="D323" s="166" t="s">
        <v>939</v>
      </c>
      <c r="E323" s="83"/>
      <c r="F323" s="83"/>
      <c r="G323" s="360" t="s">
        <v>919</v>
      </c>
      <c r="H323" s="262" t="s">
        <v>64</v>
      </c>
      <c r="I323" s="257"/>
      <c r="J323" s="257"/>
      <c r="K323" s="129">
        <v>83</v>
      </c>
      <c r="L323" s="85"/>
      <c r="M323" s="412"/>
      <c r="N323" s="85"/>
      <c r="O323" s="85"/>
      <c r="P323" s="168">
        <v>0</v>
      </c>
      <c r="Q323" s="415"/>
      <c r="R323" s="28"/>
      <c r="S323" s="29"/>
      <c r="T323" s="28"/>
      <c r="U323" s="30"/>
      <c r="V323" s="30"/>
      <c r="W323" s="30"/>
      <c r="X323" s="30"/>
      <c r="Y323" s="25"/>
      <c r="Z323" s="265" t="str">
        <f>IF((AND('Scope of Work'!J20=TRUE,'Scope of Work'!J70=TRUE,'Scope of Work'!J44=TRUE,H7=FALSE,'Project Information'!K4=FALSE)),"Y","N")</f>
        <v>N</v>
      </c>
      <c r="AA323" s="265" t="str">
        <f t="shared" si="8"/>
        <v>N</v>
      </c>
      <c r="AD323" s="79" t="s">
        <v>936</v>
      </c>
      <c r="AE323" s="62"/>
      <c r="AF323" s="62"/>
      <c r="AG323" s="29"/>
    </row>
    <row r="324" spans="1:33" hidden="1">
      <c r="A324" s="73"/>
      <c r="B324" s="73"/>
      <c r="C324" s="73"/>
      <c r="D324" s="425"/>
      <c r="E324" s="426"/>
      <c r="F324" s="426"/>
      <c r="G324" s="427" t="s">
        <v>940</v>
      </c>
      <c r="H324" s="428" t="s">
        <v>218</v>
      </c>
      <c r="I324" s="429" t="s">
        <v>23</v>
      </c>
      <c r="J324" s="430" t="s">
        <v>24</v>
      </c>
      <c r="K324" s="429" t="s">
        <v>25</v>
      </c>
      <c r="L324" s="431" t="s">
        <v>26</v>
      </c>
      <c r="M324" s="431" t="s">
        <v>26</v>
      </c>
      <c r="N324" s="428" t="s">
        <v>27</v>
      </c>
      <c r="O324" s="428" t="s">
        <v>28</v>
      </c>
      <c r="P324" s="428" t="s">
        <v>29</v>
      </c>
      <c r="Q324" s="432" t="s">
        <v>30</v>
      </c>
      <c r="R324" s="28"/>
      <c r="S324" s="29"/>
      <c r="T324" s="28"/>
      <c r="U324" s="30"/>
      <c r="V324" s="30"/>
      <c r="W324" s="30"/>
      <c r="X324" s="30"/>
      <c r="Y324" s="25"/>
      <c r="Z324" s="265" t="str">
        <f>IF((AND('Scope of Work'!J11=TRUE,OR('Scope of Work'!J157=TRUE,'Scope of Work'!J155=TRUE,'Scope of Work'!J156=TRUE,H7=FALSE,'Project Information'!K4=FALSE))),IF(COUNTIF(AA333:AA335,"Y"),"Show","Hide"),IF(COUNTIF(Z333:Z335,"Y"),"Show","Hide"))</f>
        <v>Show</v>
      </c>
      <c r="AA324" s="265" t="str">
        <f>IF(Z324="Show","Y","N")</f>
        <v>Y</v>
      </c>
      <c r="AD324" s="62"/>
      <c r="AE324" s="62"/>
      <c r="AF324" s="62"/>
      <c r="AG324" s="29"/>
    </row>
    <row r="325" spans="1:33" hidden="1">
      <c r="A325" s="73"/>
      <c r="B325" s="73"/>
      <c r="C325" s="73"/>
      <c r="D325" s="425"/>
      <c r="E325" s="426"/>
      <c r="F325" s="426"/>
      <c r="G325" s="433" t="s">
        <v>98</v>
      </c>
      <c r="H325" s="431" t="s">
        <v>32</v>
      </c>
      <c r="I325" s="429" t="s">
        <v>33</v>
      </c>
      <c r="J325" s="429" t="s">
        <v>33</v>
      </c>
      <c r="K325" s="429" t="s">
        <v>33</v>
      </c>
      <c r="L325" s="431" t="s">
        <v>33</v>
      </c>
      <c r="M325" s="431" t="s">
        <v>29</v>
      </c>
      <c r="N325" s="428" t="s">
        <v>34</v>
      </c>
      <c r="O325" s="428" t="s">
        <v>29</v>
      </c>
      <c r="P325" s="428"/>
      <c r="Q325" s="432"/>
      <c r="R325" s="28"/>
      <c r="S325" s="29"/>
      <c r="T325" s="28"/>
      <c r="U325" s="30"/>
      <c r="V325" s="30"/>
      <c r="W325" s="30"/>
      <c r="X325" s="30"/>
      <c r="Y325" s="25"/>
      <c r="Z325" s="265" t="str">
        <f>IF((AND('Scope of Work'!J11=TRUE,OR('Scope of Work'!J157=TRUE,'Scope of Work'!J155=TRUE,'Scope of Work'!J156=TRUE,H7=FALSE,'Project Information'!K4=FALSE))),IF(COUNTIF(AA333:AA335,"Y"),"Show","Hide"),IF(COUNTIF(Z333:Z335,"Y"),"Show","Hide"))</f>
        <v>Show</v>
      </c>
      <c r="AA325" s="265" t="str">
        <f>IF(Z325="Show","Y","N")</f>
        <v>Y</v>
      </c>
      <c r="AD325" s="62"/>
      <c r="AE325" s="62"/>
      <c r="AF325" s="62"/>
      <c r="AG325" s="29"/>
    </row>
    <row r="326" spans="1:33" hidden="1">
      <c r="A326" s="239"/>
      <c r="B326" s="239"/>
      <c r="C326" s="239"/>
      <c r="D326" s="70" t="s">
        <v>941</v>
      </c>
      <c r="E326" s="45" t="s">
        <v>942</v>
      </c>
      <c r="F326" s="45" t="s">
        <v>943</v>
      </c>
      <c r="G326" s="166" t="s">
        <v>944</v>
      </c>
      <c r="H326" s="262" t="s">
        <v>64</v>
      </c>
      <c r="I326" s="90">
        <v>201</v>
      </c>
      <c r="J326" s="89"/>
      <c r="K326" s="89"/>
      <c r="L326" s="83" t="s">
        <v>141</v>
      </c>
      <c r="M326" s="83" t="s">
        <v>40</v>
      </c>
      <c r="N326" s="83" t="s">
        <v>39</v>
      </c>
      <c r="O326" s="83" t="s">
        <v>40</v>
      </c>
      <c r="P326" s="168">
        <v>0</v>
      </c>
      <c r="Q326" s="91" t="s">
        <v>142</v>
      </c>
      <c r="R326" s="28"/>
      <c r="S326" s="29"/>
      <c r="T326" s="28"/>
      <c r="U326" s="30"/>
      <c r="V326" s="30"/>
      <c r="W326" s="30"/>
      <c r="X326" s="30"/>
      <c r="Y326" s="25"/>
      <c r="Z326" s="265" t="str">
        <f>IF((AND('Scope of Work'!J11=TRUE,'Scope of Work'!J155=TRUE,H7=FALSE,'Project Information'!K4=FALSE)),"Y","N")</f>
        <v>N</v>
      </c>
      <c r="AA326" s="265" t="str">
        <f t="shared" ref="AA326:AA331" si="9">IF($Z326="Y","Y","N")</f>
        <v>N</v>
      </c>
      <c r="AD326" s="79" t="s">
        <v>945</v>
      </c>
      <c r="AE326" s="79" t="s">
        <v>946</v>
      </c>
      <c r="AF326" s="79" t="s">
        <v>947</v>
      </c>
      <c r="AG326" s="29"/>
    </row>
    <row r="327" spans="1:33" hidden="1">
      <c r="A327" s="239"/>
      <c r="B327" s="239"/>
      <c r="C327" s="239"/>
      <c r="D327" s="70" t="s">
        <v>948</v>
      </c>
      <c r="E327" s="45" t="s">
        <v>949</v>
      </c>
      <c r="F327" s="45" t="s">
        <v>950</v>
      </c>
      <c r="G327" s="166" t="s">
        <v>88</v>
      </c>
      <c r="H327" s="262" t="s">
        <v>64</v>
      </c>
      <c r="I327" s="89"/>
      <c r="J327" s="89"/>
      <c r="K327" s="90">
        <v>201</v>
      </c>
      <c r="L327" s="85"/>
      <c r="M327" s="85"/>
      <c r="N327" s="85"/>
      <c r="O327" s="85"/>
      <c r="P327" s="168">
        <v>0</v>
      </c>
      <c r="Q327" s="434"/>
      <c r="R327" s="28"/>
      <c r="S327" s="29"/>
      <c r="T327" s="28"/>
      <c r="U327" s="30"/>
      <c r="V327" s="30"/>
      <c r="W327" s="30"/>
      <c r="X327" s="30"/>
      <c r="Y327" s="25"/>
      <c r="Z327" s="265" t="str">
        <f>IF((AND('Scope of Work'!J11=TRUE,'Scope of Work'!J155=TRUE,H7=FALSE,'Project Information'!K4=FALSE)),"Y","N")</f>
        <v>N</v>
      </c>
      <c r="AA327" s="265" t="str">
        <f t="shared" si="9"/>
        <v>N</v>
      </c>
      <c r="AD327" s="79" t="s">
        <v>945</v>
      </c>
      <c r="AE327" s="79" t="s">
        <v>946</v>
      </c>
      <c r="AF327" s="79" t="s">
        <v>947</v>
      </c>
      <c r="AG327" s="29"/>
    </row>
    <row r="328" spans="1:33" hidden="1">
      <c r="A328" s="239"/>
      <c r="B328" s="239"/>
      <c r="C328" s="239"/>
      <c r="D328" s="70" t="s">
        <v>951</v>
      </c>
      <c r="E328" s="45" t="s">
        <v>952</v>
      </c>
      <c r="F328" s="45" t="s">
        <v>953</v>
      </c>
      <c r="G328" s="166" t="s">
        <v>954</v>
      </c>
      <c r="H328" s="262" t="s">
        <v>64</v>
      </c>
      <c r="I328" s="90">
        <v>202</v>
      </c>
      <c r="J328" s="89"/>
      <c r="K328" s="89"/>
      <c r="L328" s="83" t="s">
        <v>141</v>
      </c>
      <c r="M328" s="83" t="s">
        <v>40</v>
      </c>
      <c r="N328" s="83" t="s">
        <v>39</v>
      </c>
      <c r="O328" s="83" t="s">
        <v>40</v>
      </c>
      <c r="P328" s="168">
        <v>0</v>
      </c>
      <c r="Q328" s="91" t="s">
        <v>142</v>
      </c>
      <c r="R328" s="28"/>
      <c r="S328" s="29"/>
      <c r="T328" s="28"/>
      <c r="U328" s="30"/>
      <c r="V328" s="30"/>
      <c r="W328" s="30"/>
      <c r="X328" s="30"/>
      <c r="Y328" s="25"/>
      <c r="Z328" s="265" t="str">
        <f>IF((AND('Scope of Work'!J11=TRUE,'Scope of Work'!J156=TRUE,H7=FALSE,'Project Information'!K4=FALSE)),"Y","N")</f>
        <v>N</v>
      </c>
      <c r="AA328" s="265" t="str">
        <f t="shared" si="9"/>
        <v>N</v>
      </c>
      <c r="AD328" s="79" t="s">
        <v>955</v>
      </c>
      <c r="AE328" s="79" t="s">
        <v>956</v>
      </c>
      <c r="AF328" s="79" t="s">
        <v>957</v>
      </c>
      <c r="AG328" s="29"/>
    </row>
    <row r="329" spans="1:33" hidden="1">
      <c r="A329" s="239"/>
      <c r="B329" s="239"/>
      <c r="C329" s="239"/>
      <c r="D329" s="70" t="s">
        <v>958</v>
      </c>
      <c r="E329" s="45" t="s">
        <v>959</v>
      </c>
      <c r="F329" s="45" t="s">
        <v>960</v>
      </c>
      <c r="G329" s="166" t="s">
        <v>88</v>
      </c>
      <c r="H329" s="262" t="s">
        <v>64</v>
      </c>
      <c r="I329" s="89"/>
      <c r="J329" s="89"/>
      <c r="K329" s="90">
        <v>202</v>
      </c>
      <c r="L329" s="85"/>
      <c r="M329" s="85"/>
      <c r="N329" s="85"/>
      <c r="O329" s="85"/>
      <c r="P329" s="168">
        <v>0</v>
      </c>
      <c r="Q329" s="434"/>
      <c r="R329" s="28"/>
      <c r="S329" s="29"/>
      <c r="T329" s="28"/>
      <c r="U329" s="30"/>
      <c r="V329" s="30"/>
      <c r="W329" s="30"/>
      <c r="X329" s="30"/>
      <c r="Y329" s="25"/>
      <c r="Z329" s="265" t="str">
        <f>IF((AND('Scope of Work'!J11=TRUE,'Scope of Work'!J156=TRUE,H7=FALSE,'Project Information'!K4=FALSE)),"Y","N")</f>
        <v>N</v>
      </c>
      <c r="AA329" s="265" t="str">
        <f t="shared" si="9"/>
        <v>N</v>
      </c>
      <c r="AD329" s="79" t="s">
        <v>955</v>
      </c>
      <c r="AE329" s="79" t="s">
        <v>956</v>
      </c>
      <c r="AF329" s="79" t="s">
        <v>957</v>
      </c>
      <c r="AG329" s="29"/>
    </row>
    <row r="330" spans="1:33" hidden="1">
      <c r="A330" s="239"/>
      <c r="B330" s="239"/>
      <c r="C330" s="239"/>
      <c r="D330" s="70" t="s">
        <v>961</v>
      </c>
      <c r="E330" s="45" t="s">
        <v>962</v>
      </c>
      <c r="F330" s="45" t="s">
        <v>963</v>
      </c>
      <c r="G330" s="166" t="s">
        <v>964</v>
      </c>
      <c r="H330" s="262" t="s">
        <v>64</v>
      </c>
      <c r="I330" s="90">
        <v>203</v>
      </c>
      <c r="J330" s="89"/>
      <c r="K330" s="89"/>
      <c r="L330" s="83" t="s">
        <v>141</v>
      </c>
      <c r="M330" s="83" t="s">
        <v>40</v>
      </c>
      <c r="N330" s="83" t="s">
        <v>39</v>
      </c>
      <c r="O330" s="83" t="s">
        <v>40</v>
      </c>
      <c r="P330" s="168">
        <v>0</v>
      </c>
      <c r="Q330" s="91" t="s">
        <v>142</v>
      </c>
      <c r="R330" s="28"/>
      <c r="S330" s="29"/>
      <c r="T330" s="28"/>
      <c r="U330" s="30"/>
      <c r="V330" s="30"/>
      <c r="W330" s="30"/>
      <c r="X330" s="30"/>
      <c r="Y330" s="25"/>
      <c r="Z330" s="265" t="str">
        <f>IF((AND('Scope of Work'!J11=TRUE,'Scope of Work'!J157=TRUE,H7=FALSE,'Project Information'!K4=FALSE)),"Y","N")</f>
        <v>N</v>
      </c>
      <c r="AA330" s="265" t="str">
        <f t="shared" si="9"/>
        <v>N</v>
      </c>
      <c r="AD330" s="79" t="s">
        <v>965</v>
      </c>
      <c r="AE330" s="79" t="s">
        <v>966</v>
      </c>
      <c r="AF330" s="79" t="s">
        <v>967</v>
      </c>
      <c r="AG330" s="29"/>
    </row>
    <row r="331" spans="1:33" hidden="1">
      <c r="A331" s="239"/>
      <c r="B331" s="239"/>
      <c r="C331" s="239"/>
      <c r="D331" s="70" t="s">
        <v>968</v>
      </c>
      <c r="E331" s="45" t="s">
        <v>969</v>
      </c>
      <c r="F331" s="45" t="s">
        <v>970</v>
      </c>
      <c r="G331" s="166" t="s">
        <v>88</v>
      </c>
      <c r="H331" s="262" t="s">
        <v>64</v>
      </c>
      <c r="I331" s="89"/>
      <c r="J331" s="89"/>
      <c r="K331" s="90">
        <v>203</v>
      </c>
      <c r="L331" s="85"/>
      <c r="M331" s="85"/>
      <c r="N331" s="85"/>
      <c r="O331" s="85"/>
      <c r="P331" s="168">
        <v>0</v>
      </c>
      <c r="Q331" s="434"/>
      <c r="R331" s="28"/>
      <c r="S331" s="29"/>
      <c r="T331" s="28"/>
      <c r="U331" s="30"/>
      <c r="V331" s="30"/>
      <c r="W331" s="30"/>
      <c r="X331" s="30"/>
      <c r="Y331" s="25"/>
      <c r="Z331" s="265" t="str">
        <f>IF((AND('Scope of Work'!J11=TRUE,'Scope of Work'!J157=TRUE,H7=FALSE,'Project Information'!K4=FALSE)),"Y","N")</f>
        <v>N</v>
      </c>
      <c r="AA331" s="265" t="str">
        <f t="shared" si="9"/>
        <v>N</v>
      </c>
      <c r="AD331" s="79" t="s">
        <v>965</v>
      </c>
      <c r="AE331" s="79" t="s">
        <v>966</v>
      </c>
      <c r="AF331" s="79" t="s">
        <v>967</v>
      </c>
      <c r="AG331" s="29"/>
    </row>
    <row r="332" spans="1:33" hidden="1">
      <c r="A332" s="73"/>
      <c r="B332" s="73"/>
      <c r="C332" s="73"/>
      <c r="D332" s="425"/>
      <c r="E332" s="426"/>
      <c r="F332" s="426"/>
      <c r="G332" s="433" t="s">
        <v>98</v>
      </c>
      <c r="H332" s="431" t="s">
        <v>32</v>
      </c>
      <c r="I332" s="429" t="s">
        <v>33</v>
      </c>
      <c r="J332" s="429" t="s">
        <v>33</v>
      </c>
      <c r="K332" s="429" t="s">
        <v>33</v>
      </c>
      <c r="L332" s="431" t="s">
        <v>33</v>
      </c>
      <c r="M332" s="431" t="s">
        <v>29</v>
      </c>
      <c r="N332" s="428" t="s">
        <v>34</v>
      </c>
      <c r="O332" s="428" t="s">
        <v>29</v>
      </c>
      <c r="P332" s="428"/>
      <c r="Q332" s="432"/>
      <c r="R332" s="28"/>
      <c r="S332" s="29"/>
      <c r="T332" s="28"/>
      <c r="U332" s="30"/>
      <c r="V332" s="30"/>
      <c r="W332" s="30"/>
      <c r="X332" s="30"/>
      <c r="Y332" s="25"/>
      <c r="Z332" s="265" t="str">
        <f>IF((AND('Scope of Work'!J20=TRUE,OR('Scope of Work'!J155=TRUE,'Scope of Work'!J156=TRUE,'Scope of Work'!J157=TRUE,H7=FALSE,'Project Information'!K4=FALSE))),IF(COUNTIF(AA333:AA335,"Y"),"Show","Hide"),IF(COUNTIF(Z333:Z335,"Y"),"Show","Hide"))</f>
        <v>Show</v>
      </c>
      <c r="AA332" s="265" t="str">
        <f>IF(Z332="Show","Y","N")</f>
        <v>Y</v>
      </c>
      <c r="AD332" s="62"/>
      <c r="AE332" s="62"/>
      <c r="AF332" s="62"/>
      <c r="AG332" s="29"/>
    </row>
    <row r="333" spans="1:33" hidden="1">
      <c r="A333" s="239"/>
      <c r="B333" s="239"/>
      <c r="C333" s="239"/>
      <c r="D333" s="70" t="s">
        <v>971</v>
      </c>
      <c r="E333" s="45" t="s">
        <v>972</v>
      </c>
      <c r="F333" s="45" t="s">
        <v>973</v>
      </c>
      <c r="G333" s="166" t="s">
        <v>974</v>
      </c>
      <c r="H333" s="262" t="s">
        <v>64</v>
      </c>
      <c r="I333" s="90">
        <v>213</v>
      </c>
      <c r="J333" s="89"/>
      <c r="K333" s="90">
        <v>213</v>
      </c>
      <c r="L333" s="83" t="s">
        <v>141</v>
      </c>
      <c r="M333" s="83" t="s">
        <v>38</v>
      </c>
      <c r="N333" s="83" t="s">
        <v>39</v>
      </c>
      <c r="O333" s="83" t="s">
        <v>40</v>
      </c>
      <c r="P333" s="168">
        <v>0</v>
      </c>
      <c r="Q333" s="91" t="s">
        <v>142</v>
      </c>
      <c r="R333" s="28"/>
      <c r="S333" s="29"/>
      <c r="T333" s="28"/>
      <c r="U333" s="30"/>
      <c r="V333" s="30"/>
      <c r="W333" s="30"/>
      <c r="X333" s="30"/>
      <c r="Y333" s="25"/>
      <c r="Z333" s="265" t="str">
        <f>IF((AND('Scope of Work'!J20=TRUE,'Scope of Work'!J155=TRUE,H7=FALSE,'Project Information'!K4=FALSE)),"Y","N")</f>
        <v>Y</v>
      </c>
      <c r="AA333" s="265" t="str">
        <f>IF($Z333="Y","Y","N")</f>
        <v>Y</v>
      </c>
      <c r="AD333" s="79" t="s">
        <v>975</v>
      </c>
      <c r="AE333" s="79" t="s">
        <v>976</v>
      </c>
      <c r="AF333" s="79" t="s">
        <v>977</v>
      </c>
      <c r="AG333" s="29"/>
    </row>
    <row r="334" spans="1:33" hidden="1">
      <c r="A334" s="239"/>
      <c r="B334" s="239"/>
      <c r="C334" s="239"/>
      <c r="D334" s="70" t="s">
        <v>978</v>
      </c>
      <c r="E334" s="45" t="s">
        <v>979</v>
      </c>
      <c r="F334" s="45" t="s">
        <v>980</v>
      </c>
      <c r="G334" s="166" t="s">
        <v>981</v>
      </c>
      <c r="H334" s="262" t="s">
        <v>64</v>
      </c>
      <c r="I334" s="90">
        <v>214</v>
      </c>
      <c r="J334" s="89"/>
      <c r="K334" s="90">
        <v>214</v>
      </c>
      <c r="L334" s="83" t="s">
        <v>141</v>
      </c>
      <c r="M334" s="83" t="s">
        <v>38</v>
      </c>
      <c r="N334" s="83" t="s">
        <v>39</v>
      </c>
      <c r="O334" s="83" t="s">
        <v>40</v>
      </c>
      <c r="P334" s="168">
        <v>0</v>
      </c>
      <c r="Q334" s="91" t="s">
        <v>142</v>
      </c>
      <c r="R334" s="28"/>
      <c r="S334" s="29"/>
      <c r="T334" s="28"/>
      <c r="U334" s="30"/>
      <c r="V334" s="30"/>
      <c r="W334" s="30"/>
      <c r="X334" s="30"/>
      <c r="Y334" s="25"/>
      <c r="Z334" s="265" t="str">
        <f>IF((AND('Scope of Work'!J20=TRUE,'Scope of Work'!J156=TRUE,H7=FALSE,'Project Information'!K4=FALSE)),"Y","N")</f>
        <v>N</v>
      </c>
      <c r="AA334" s="265" t="str">
        <f>IF($Z334="Y","Y","N")</f>
        <v>N</v>
      </c>
      <c r="AD334" s="79" t="s">
        <v>982</v>
      </c>
      <c r="AE334" s="79" t="s">
        <v>983</v>
      </c>
      <c r="AF334" s="79" t="s">
        <v>984</v>
      </c>
      <c r="AG334" s="29"/>
    </row>
    <row r="335" spans="1:33" hidden="1">
      <c r="A335" s="239"/>
      <c r="B335" s="239"/>
      <c r="C335" s="239"/>
      <c r="D335" s="70" t="s">
        <v>985</v>
      </c>
      <c r="E335" s="45" t="s">
        <v>986</v>
      </c>
      <c r="F335" s="45" t="s">
        <v>987</v>
      </c>
      <c r="G335" s="166" t="s">
        <v>988</v>
      </c>
      <c r="H335" s="262" t="s">
        <v>64</v>
      </c>
      <c r="I335" s="90">
        <v>215</v>
      </c>
      <c r="J335" s="89"/>
      <c r="K335" s="90">
        <v>215</v>
      </c>
      <c r="L335" s="83" t="s">
        <v>141</v>
      </c>
      <c r="M335" s="83" t="s">
        <v>38</v>
      </c>
      <c r="N335" s="83" t="s">
        <v>39</v>
      </c>
      <c r="O335" s="83" t="s">
        <v>40</v>
      </c>
      <c r="P335" s="168">
        <v>0</v>
      </c>
      <c r="Q335" s="91" t="s">
        <v>142</v>
      </c>
      <c r="R335" s="28"/>
      <c r="S335" s="29"/>
      <c r="T335" s="28"/>
      <c r="U335" s="30"/>
      <c r="V335" s="30"/>
      <c r="W335" s="30"/>
      <c r="X335" s="30"/>
      <c r="Y335" s="25"/>
      <c r="Z335" s="265" t="str">
        <f>IF((AND('Scope of Work'!J20=TRUE,'Scope of Work'!J157=TRUE,H7=FALSE,'Project Information'!K4=FALSE)),"Y","N")</f>
        <v>N</v>
      </c>
      <c r="AA335" s="265" t="str">
        <f>IF($Z335="Y","Y","N")</f>
        <v>N</v>
      </c>
      <c r="AD335" s="79" t="s">
        <v>989</v>
      </c>
      <c r="AE335" s="79" t="s">
        <v>990</v>
      </c>
      <c r="AF335" s="79" t="s">
        <v>991</v>
      </c>
      <c r="AG335" s="29"/>
    </row>
    <row r="336" spans="1:33" hidden="1">
      <c r="A336" s="73"/>
      <c r="B336" s="73"/>
      <c r="C336" s="73"/>
      <c r="D336" s="435"/>
      <c r="E336" s="51"/>
      <c r="F336" s="436"/>
      <c r="G336" s="437" t="s">
        <v>992</v>
      </c>
      <c r="H336" s="437" t="s">
        <v>22</v>
      </c>
      <c r="I336" s="438" t="s">
        <v>23</v>
      </c>
      <c r="J336" s="439" t="s">
        <v>24</v>
      </c>
      <c r="K336" s="438" t="s">
        <v>25</v>
      </c>
      <c r="L336" s="440" t="s">
        <v>26</v>
      </c>
      <c r="M336" s="440" t="s">
        <v>26</v>
      </c>
      <c r="N336" s="437" t="s">
        <v>27</v>
      </c>
      <c r="O336" s="437" t="s">
        <v>28</v>
      </c>
      <c r="P336" s="437" t="s">
        <v>29</v>
      </c>
      <c r="Q336" s="441" t="s">
        <v>30</v>
      </c>
      <c r="R336" s="28"/>
      <c r="S336" s="29"/>
      <c r="T336" s="28"/>
      <c r="U336" s="30"/>
      <c r="V336" s="30"/>
      <c r="W336" s="30"/>
      <c r="X336" s="30"/>
      <c r="Y336" s="25"/>
      <c r="Z336" s="265" t="str">
        <f>IF('Scope of Work'!J127=TRUE,IF(COUNTIF(AA338:AA340,"Y"),"Show","Hide"),IF(COUNTIF(Z338:Z340,"Y"),"Show","Hide"))</f>
        <v>Hide</v>
      </c>
      <c r="AA336" s="265" t="str">
        <f>IF(Z336="Show","Y","N")</f>
        <v>N</v>
      </c>
      <c r="AD336" s="62"/>
      <c r="AE336" s="62"/>
      <c r="AF336" s="62"/>
      <c r="AG336" s="29"/>
    </row>
    <row r="337" spans="1:33" hidden="1">
      <c r="A337" s="73"/>
      <c r="B337" s="73"/>
      <c r="C337" s="73"/>
      <c r="D337" s="435"/>
      <c r="E337" s="51"/>
      <c r="F337" s="436"/>
      <c r="G337" s="437"/>
      <c r="H337" s="440" t="s">
        <v>32</v>
      </c>
      <c r="I337" s="438" t="s">
        <v>33</v>
      </c>
      <c r="J337" s="438" t="s">
        <v>33</v>
      </c>
      <c r="K337" s="438" t="s">
        <v>33</v>
      </c>
      <c r="L337" s="440" t="s">
        <v>33</v>
      </c>
      <c r="M337" s="440" t="s">
        <v>29</v>
      </c>
      <c r="N337" s="437" t="s">
        <v>34</v>
      </c>
      <c r="O337" s="437" t="s">
        <v>29</v>
      </c>
      <c r="P337" s="437"/>
      <c r="Q337" s="441"/>
      <c r="R337" s="28"/>
      <c r="S337" s="29"/>
      <c r="T337" s="28"/>
      <c r="U337" s="30"/>
      <c r="V337" s="30"/>
      <c r="W337" s="30"/>
      <c r="X337" s="30"/>
      <c r="Y337" s="25"/>
      <c r="Z337" s="265" t="str">
        <f>IF('Scope of Work'!J127=TRUE,IF(COUNTIF(AA338:AA340,"Y"),"Show","Hide"),IF(COUNTIF(Z338:Z340,"Y"),"Show","Hide"))</f>
        <v>Hide</v>
      </c>
      <c r="AA337" s="265" t="str">
        <f>IF(Z337="Show","Y","N")</f>
        <v>N</v>
      </c>
      <c r="AD337" s="62"/>
      <c r="AE337" s="62"/>
      <c r="AF337" s="62"/>
      <c r="AG337" s="29"/>
    </row>
    <row r="338" spans="1:33" hidden="1">
      <c r="A338" s="239"/>
      <c r="B338" s="239"/>
      <c r="C338" s="239"/>
      <c r="D338" s="166"/>
      <c r="E338" s="83"/>
      <c r="F338" s="83" t="s">
        <v>993</v>
      </c>
      <c r="G338" s="83" t="s">
        <v>994</v>
      </c>
      <c r="H338" s="262" t="s">
        <v>64</v>
      </c>
      <c r="I338" s="167">
        <v>41</v>
      </c>
      <c r="J338" s="257"/>
      <c r="K338" s="167">
        <v>41</v>
      </c>
      <c r="L338" s="85"/>
      <c r="M338" s="85"/>
      <c r="N338" s="85"/>
      <c r="O338" s="85"/>
      <c r="P338" s="168">
        <v>0</v>
      </c>
      <c r="Q338" s="442"/>
      <c r="R338" s="28"/>
      <c r="S338" s="29"/>
      <c r="T338" s="28"/>
      <c r="U338" s="30"/>
      <c r="V338" s="30"/>
      <c r="W338" s="30"/>
      <c r="X338" s="30"/>
      <c r="Y338" s="25"/>
      <c r="Z338" s="265" t="str">
        <f>IF((AND('Scope of Work'!J127=TRUE,'Project Information'!P8=FALSE)),"Y","N")</f>
        <v>N</v>
      </c>
      <c r="AA338" s="265" t="str">
        <f>IF($Z338="Y","Y","N")</f>
        <v>N</v>
      </c>
      <c r="AD338" s="62"/>
      <c r="AE338" s="79" t="s">
        <v>995</v>
      </c>
      <c r="AF338" s="79" t="s">
        <v>996</v>
      </c>
      <c r="AG338" s="29"/>
    </row>
    <row r="339" spans="1:33" hidden="1">
      <c r="A339" s="239"/>
      <c r="B339" s="239"/>
      <c r="C339" s="239"/>
      <c r="D339" s="166"/>
      <c r="E339" s="83"/>
      <c r="F339" s="83" t="s">
        <v>997</v>
      </c>
      <c r="G339" s="83" t="s">
        <v>994</v>
      </c>
      <c r="H339" s="262" t="s">
        <v>64</v>
      </c>
      <c r="I339" s="167">
        <v>42</v>
      </c>
      <c r="J339" s="257"/>
      <c r="K339" s="167">
        <v>42</v>
      </c>
      <c r="L339" s="85"/>
      <c r="M339" s="85"/>
      <c r="N339" s="85"/>
      <c r="O339" s="85"/>
      <c r="P339" s="168">
        <v>0</v>
      </c>
      <c r="Q339" s="442"/>
      <c r="R339" s="28"/>
      <c r="S339" s="29"/>
      <c r="T339" s="28"/>
      <c r="U339" s="30"/>
      <c r="V339" s="30"/>
      <c r="W339" s="30"/>
      <c r="X339" s="30"/>
      <c r="Y339" s="25"/>
      <c r="Z339" s="265" t="str">
        <f>IF((AND('Scope of Work'!J127=TRUE,'Project Information'!P8=FALSE)),"Y","N")</f>
        <v>N</v>
      </c>
      <c r="AA339" s="265" t="str">
        <f>IF($Z339="Y","Y","N")</f>
        <v>N</v>
      </c>
      <c r="AD339" s="62"/>
      <c r="AE339" s="79" t="s">
        <v>998</v>
      </c>
      <c r="AF339" s="79" t="s">
        <v>999</v>
      </c>
      <c r="AG339" s="29"/>
    </row>
    <row r="340" spans="1:33" hidden="1">
      <c r="A340" s="239"/>
      <c r="B340" s="239"/>
      <c r="C340" s="239"/>
      <c r="D340" s="166"/>
      <c r="E340" s="83"/>
      <c r="F340" s="83" t="s">
        <v>1000</v>
      </c>
      <c r="G340" s="83" t="s">
        <v>1001</v>
      </c>
      <c r="H340" s="262" t="s">
        <v>64</v>
      </c>
      <c r="I340" s="89"/>
      <c r="J340" s="257"/>
      <c r="K340" s="167">
        <v>42</v>
      </c>
      <c r="L340" s="85"/>
      <c r="M340" s="85"/>
      <c r="N340" s="85"/>
      <c r="O340" s="85"/>
      <c r="P340" s="168">
        <v>0</v>
      </c>
      <c r="Q340" s="442"/>
      <c r="R340" s="28"/>
      <c r="S340" s="29"/>
      <c r="T340" s="28"/>
      <c r="U340" s="30"/>
      <c r="V340" s="30"/>
      <c r="W340" s="30"/>
      <c r="X340" s="30"/>
      <c r="Y340" s="25"/>
      <c r="Z340" s="265" t="str">
        <f>IF((AND('Scope of Work'!J127=TRUE,'Project Information'!P8=FALSE)),"Y","N")</f>
        <v>N</v>
      </c>
      <c r="AA340" s="265" t="str">
        <f>IF($Z340="Y","Y","N")</f>
        <v>N</v>
      </c>
      <c r="AD340" s="62"/>
      <c r="AE340" s="79" t="s">
        <v>998</v>
      </c>
      <c r="AF340" s="79" t="s">
        <v>999</v>
      </c>
      <c r="AG340" s="29"/>
    </row>
    <row r="341" spans="1:33" hidden="1">
      <c r="A341" s="73"/>
      <c r="B341" s="73"/>
      <c r="C341" s="73"/>
      <c r="D341" s="435"/>
      <c r="E341" s="436"/>
      <c r="F341" s="436"/>
      <c r="G341" s="437" t="s">
        <v>992</v>
      </c>
      <c r="H341" s="437" t="s">
        <v>22</v>
      </c>
      <c r="I341" s="438" t="s">
        <v>23</v>
      </c>
      <c r="J341" s="439" t="s">
        <v>24</v>
      </c>
      <c r="K341" s="438" t="s">
        <v>25</v>
      </c>
      <c r="L341" s="440" t="s">
        <v>26</v>
      </c>
      <c r="M341" s="440" t="s">
        <v>26</v>
      </c>
      <c r="N341" s="437" t="s">
        <v>27</v>
      </c>
      <c r="O341" s="437" t="s">
        <v>28</v>
      </c>
      <c r="P341" s="437" t="s">
        <v>29</v>
      </c>
      <c r="Q341" s="441" t="s">
        <v>30</v>
      </c>
      <c r="R341" s="28"/>
      <c r="S341" s="29"/>
      <c r="T341" s="28"/>
      <c r="U341" s="30"/>
      <c r="V341" s="30"/>
      <c r="W341" s="30"/>
      <c r="X341" s="30"/>
      <c r="Y341" s="25"/>
      <c r="Z341" s="265" t="str">
        <f>IF('Scope of Work'!J130=TRUE,IF(COUNTIF(AA343:AA345,"Y"),"Show","Hide"),IF(COUNTIF(Z343:Z345,"Y"),"Show","Hide"))</f>
        <v>Hide</v>
      </c>
      <c r="AA341" s="265" t="str">
        <f>IF(Z341="Show","Y","N")</f>
        <v>N</v>
      </c>
      <c r="AD341" s="62"/>
      <c r="AE341" s="62"/>
      <c r="AF341" s="62"/>
      <c r="AG341" s="29"/>
    </row>
    <row r="342" spans="1:33" hidden="1">
      <c r="A342" s="73"/>
      <c r="B342" s="73"/>
      <c r="C342" s="73"/>
      <c r="D342" s="435"/>
      <c r="E342" s="436"/>
      <c r="F342" s="436"/>
      <c r="G342" s="437"/>
      <c r="H342" s="440" t="s">
        <v>32</v>
      </c>
      <c r="I342" s="438" t="s">
        <v>33</v>
      </c>
      <c r="J342" s="438" t="s">
        <v>33</v>
      </c>
      <c r="K342" s="438" t="s">
        <v>33</v>
      </c>
      <c r="L342" s="440" t="s">
        <v>33</v>
      </c>
      <c r="M342" s="440" t="s">
        <v>29</v>
      </c>
      <c r="N342" s="437" t="s">
        <v>34</v>
      </c>
      <c r="O342" s="437" t="s">
        <v>29</v>
      </c>
      <c r="P342" s="437"/>
      <c r="Q342" s="441"/>
      <c r="R342" s="28"/>
      <c r="S342" s="29"/>
      <c r="T342" s="28"/>
      <c r="U342" s="30"/>
      <c r="V342" s="30"/>
      <c r="W342" s="30"/>
      <c r="X342" s="30"/>
      <c r="Y342" s="25"/>
      <c r="Z342" s="265" t="str">
        <f>IF('Scope of Work'!J130=TRUE,IF(COUNTIF(AA343:AA345,"Y"),"Show","Hide"),IF(COUNTIF(Z343:Z345,"Y"),"Show","Hide"))</f>
        <v>Hide</v>
      </c>
      <c r="AA342" s="265" t="str">
        <f>IF(Z342="Show","Y","N")</f>
        <v>N</v>
      </c>
      <c r="AD342" s="62"/>
      <c r="AE342" s="62"/>
      <c r="AF342" s="62"/>
      <c r="AG342" s="29"/>
    </row>
    <row r="343" spans="1:33" hidden="1">
      <c r="A343" s="239"/>
      <c r="B343" s="239"/>
      <c r="C343" s="239"/>
      <c r="D343" s="166"/>
      <c r="E343" s="83"/>
      <c r="F343" s="83" t="s">
        <v>1002</v>
      </c>
      <c r="G343" s="83" t="s">
        <v>1003</v>
      </c>
      <c r="H343" s="262" t="s">
        <v>64</v>
      </c>
      <c r="I343" s="167">
        <v>43</v>
      </c>
      <c r="J343" s="257"/>
      <c r="K343" s="167">
        <v>43</v>
      </c>
      <c r="L343" s="85"/>
      <c r="M343" s="85"/>
      <c r="N343" s="85"/>
      <c r="O343" s="85"/>
      <c r="P343" s="168">
        <v>0</v>
      </c>
      <c r="Q343" s="442"/>
      <c r="R343" s="28"/>
      <c r="S343" s="29"/>
      <c r="T343" s="28"/>
      <c r="U343" s="30"/>
      <c r="V343" s="30"/>
      <c r="W343" s="30"/>
      <c r="X343" s="30"/>
      <c r="Y343" s="25"/>
      <c r="Z343" s="265" t="str">
        <f>IF((AND('Scope of Work'!J130=TRUE,'Project Information'!P8=FALSE)),"Y","N")</f>
        <v>N</v>
      </c>
      <c r="AA343" s="265" t="str">
        <f>IF($Z343="Y","Y","N")</f>
        <v>N</v>
      </c>
      <c r="AD343" s="62"/>
      <c r="AE343" s="79" t="s">
        <v>1004</v>
      </c>
      <c r="AF343" s="79" t="s">
        <v>1005</v>
      </c>
      <c r="AG343" s="29"/>
    </row>
    <row r="344" spans="1:33" hidden="1">
      <c r="A344" s="239"/>
      <c r="B344" s="239"/>
      <c r="C344" s="239"/>
      <c r="D344" s="166"/>
      <c r="E344" s="83"/>
      <c r="F344" s="83" t="s">
        <v>1006</v>
      </c>
      <c r="G344" s="83" t="s">
        <v>1003</v>
      </c>
      <c r="H344" s="262" t="s">
        <v>64</v>
      </c>
      <c r="I344" s="167">
        <v>44</v>
      </c>
      <c r="J344" s="257"/>
      <c r="K344" s="167">
        <v>44</v>
      </c>
      <c r="L344" s="85"/>
      <c r="M344" s="85"/>
      <c r="N344" s="85"/>
      <c r="O344" s="85"/>
      <c r="P344" s="168">
        <v>0</v>
      </c>
      <c r="Q344" s="442"/>
      <c r="R344" s="28"/>
      <c r="S344" s="29"/>
      <c r="T344" s="28"/>
      <c r="U344" s="30"/>
      <c r="V344" s="30"/>
      <c r="W344" s="30"/>
      <c r="X344" s="30"/>
      <c r="Y344" s="25"/>
      <c r="Z344" s="265" t="str">
        <f>IF((AND('Scope of Work'!J130=TRUE,'Project Information'!P8=FALSE)),"Y","N")</f>
        <v>N</v>
      </c>
      <c r="AA344" s="265" t="str">
        <f>IF($Z344="Y","Y","N")</f>
        <v>N</v>
      </c>
      <c r="AD344" s="62"/>
      <c r="AE344" s="79" t="s">
        <v>1007</v>
      </c>
      <c r="AF344" s="79" t="s">
        <v>1008</v>
      </c>
      <c r="AG344" s="29"/>
    </row>
    <row r="345" spans="1:33" hidden="1">
      <c r="A345" s="239"/>
      <c r="B345" s="239"/>
      <c r="C345" s="239"/>
      <c r="D345" s="166"/>
      <c r="E345" s="83"/>
      <c r="F345" s="83" t="s">
        <v>1009</v>
      </c>
      <c r="G345" s="83" t="s">
        <v>1010</v>
      </c>
      <c r="H345" s="262" t="s">
        <v>64</v>
      </c>
      <c r="I345" s="89"/>
      <c r="J345" s="257"/>
      <c r="K345" s="167">
        <v>44</v>
      </c>
      <c r="L345" s="85"/>
      <c r="M345" s="85"/>
      <c r="N345" s="85"/>
      <c r="O345" s="85"/>
      <c r="P345" s="168">
        <v>0</v>
      </c>
      <c r="Q345" s="442"/>
      <c r="R345" s="28"/>
      <c r="S345" s="29"/>
      <c r="T345" s="28"/>
      <c r="U345" s="30"/>
      <c r="V345" s="30"/>
      <c r="W345" s="30"/>
      <c r="X345" s="30"/>
      <c r="Y345" s="25"/>
      <c r="Z345" s="265" t="str">
        <f>IF((AND('Scope of Work'!J130=TRUE,'Project Information'!P8=FALSE)),"Y","N")</f>
        <v>N</v>
      </c>
      <c r="AA345" s="265" t="str">
        <f>IF($Z345="Y","Y","N")</f>
        <v>N</v>
      </c>
      <c r="AD345" s="62"/>
      <c r="AE345" s="79" t="s">
        <v>1007</v>
      </c>
      <c r="AF345" s="79" t="s">
        <v>1008</v>
      </c>
      <c r="AG345" s="29"/>
    </row>
    <row r="346" spans="1:33" hidden="1">
      <c r="A346" s="73"/>
      <c r="B346" s="73"/>
      <c r="C346" s="73"/>
      <c r="D346" s="435"/>
      <c r="E346" s="51"/>
      <c r="F346" s="436"/>
      <c r="G346" s="437" t="s">
        <v>992</v>
      </c>
      <c r="H346" s="437" t="s">
        <v>22</v>
      </c>
      <c r="I346" s="438" t="s">
        <v>23</v>
      </c>
      <c r="J346" s="439" t="s">
        <v>24</v>
      </c>
      <c r="K346" s="438" t="s">
        <v>25</v>
      </c>
      <c r="L346" s="440" t="s">
        <v>26</v>
      </c>
      <c r="M346" s="440" t="s">
        <v>26</v>
      </c>
      <c r="N346" s="437" t="s">
        <v>27</v>
      </c>
      <c r="O346" s="437" t="s">
        <v>28</v>
      </c>
      <c r="P346" s="437" t="s">
        <v>29</v>
      </c>
      <c r="Q346" s="441" t="s">
        <v>30</v>
      </c>
      <c r="R346" s="28"/>
      <c r="S346" s="29"/>
      <c r="T346" s="28"/>
      <c r="U346" s="30"/>
      <c r="V346" s="30"/>
      <c r="W346" s="30"/>
      <c r="X346" s="30"/>
      <c r="Y346" s="25"/>
      <c r="Z346" s="265" t="str">
        <f>IF('Scope of Work'!J137=TRUE,IF(COUNTIF(AA348:AA350,"Y"),"Show","Hide"),IF(COUNTIF(Z348:Z350,"Y"),"Show","Hide"))</f>
        <v>Hide</v>
      </c>
      <c r="AA346" s="265" t="str">
        <f t="shared" ref="AA346:AA355" si="10">IF($Z346="Y","Y","N")</f>
        <v>N</v>
      </c>
      <c r="AD346" s="62"/>
      <c r="AE346" s="79"/>
      <c r="AF346" s="79"/>
      <c r="AG346" s="29"/>
    </row>
    <row r="347" spans="1:33" hidden="1">
      <c r="A347" s="73"/>
      <c r="B347" s="73"/>
      <c r="C347" s="73"/>
      <c r="D347" s="435"/>
      <c r="E347" s="51"/>
      <c r="F347" s="436"/>
      <c r="G347" s="437"/>
      <c r="H347" s="440" t="s">
        <v>32</v>
      </c>
      <c r="I347" s="438" t="s">
        <v>33</v>
      </c>
      <c r="J347" s="438" t="s">
        <v>33</v>
      </c>
      <c r="K347" s="438" t="s">
        <v>33</v>
      </c>
      <c r="L347" s="440" t="s">
        <v>33</v>
      </c>
      <c r="M347" s="440" t="s">
        <v>29</v>
      </c>
      <c r="N347" s="437" t="s">
        <v>34</v>
      </c>
      <c r="O347" s="437" t="s">
        <v>29</v>
      </c>
      <c r="P347" s="437"/>
      <c r="Q347" s="441"/>
      <c r="R347" s="28"/>
      <c r="S347" s="29"/>
      <c r="T347" s="28"/>
      <c r="U347" s="30"/>
      <c r="V347" s="30"/>
      <c r="W347" s="30"/>
      <c r="X347" s="30"/>
      <c r="Y347" s="25"/>
      <c r="Z347" s="265" t="str">
        <f>IF('Scope of Work'!J137=TRUE,IF(COUNTIF(AA348:AA350,"Y"),"Show","Hide"),IF(COUNTIF(Z348:Z350,"Y"),"Show","Hide"))</f>
        <v>Hide</v>
      </c>
      <c r="AA347" s="265" t="str">
        <f t="shared" si="10"/>
        <v>N</v>
      </c>
      <c r="AD347" s="62"/>
      <c r="AE347" s="79"/>
      <c r="AF347" s="79"/>
      <c r="AG347" s="29"/>
    </row>
    <row r="348" spans="1:33" hidden="1">
      <c r="A348" s="73"/>
      <c r="B348" s="73"/>
      <c r="C348" s="73"/>
      <c r="D348" s="166"/>
      <c r="E348" s="83"/>
      <c r="F348" s="83" t="s">
        <v>993</v>
      </c>
      <c r="G348" s="83" t="s">
        <v>1011</v>
      </c>
      <c r="H348" s="262" t="s">
        <v>64</v>
      </c>
      <c r="I348" s="167">
        <v>41</v>
      </c>
      <c r="J348" s="257"/>
      <c r="K348" s="167">
        <v>41</v>
      </c>
      <c r="L348" s="85"/>
      <c r="M348" s="85"/>
      <c r="N348" s="85"/>
      <c r="O348" s="85"/>
      <c r="P348" s="168">
        <v>0</v>
      </c>
      <c r="Q348" s="442"/>
      <c r="R348" s="28"/>
      <c r="S348" s="29"/>
      <c r="T348" s="28"/>
      <c r="U348" s="30"/>
      <c r="V348" s="30"/>
      <c r="W348" s="30"/>
      <c r="X348" s="30"/>
      <c r="Y348" s="25"/>
      <c r="Z348" s="265" t="str">
        <f>IF((AND('Scope of Work'!J127=TRUE,'Project Information'!P8=TRUE,H7=FALSE,'Project Information'!K4=FALSE)),"Y","N")</f>
        <v>N</v>
      </c>
      <c r="AA348" s="265" t="str">
        <f t="shared" si="10"/>
        <v>N</v>
      </c>
      <c r="AD348" s="62"/>
      <c r="AE348" s="79"/>
      <c r="AF348" s="79" t="s">
        <v>1012</v>
      </c>
      <c r="AG348" s="29"/>
    </row>
    <row r="349" spans="1:33" hidden="1">
      <c r="A349" s="73"/>
      <c r="B349" s="73"/>
      <c r="C349" s="73"/>
      <c r="D349" s="166"/>
      <c r="E349" s="83"/>
      <c r="F349" s="83" t="s">
        <v>997</v>
      </c>
      <c r="G349" s="83" t="s">
        <v>1011</v>
      </c>
      <c r="H349" s="262" t="s">
        <v>64</v>
      </c>
      <c r="I349" s="167">
        <v>42</v>
      </c>
      <c r="J349" s="257"/>
      <c r="K349" s="167">
        <v>42</v>
      </c>
      <c r="L349" s="85"/>
      <c r="M349" s="85"/>
      <c r="N349" s="85"/>
      <c r="O349" s="85"/>
      <c r="P349" s="168">
        <v>0</v>
      </c>
      <c r="Q349" s="442"/>
      <c r="R349" s="28"/>
      <c r="S349" s="29"/>
      <c r="T349" s="28"/>
      <c r="U349" s="30"/>
      <c r="V349" s="30"/>
      <c r="W349" s="30"/>
      <c r="X349" s="30"/>
      <c r="Y349" s="25"/>
      <c r="Z349" s="265" t="str">
        <f>IF((AND('Scope of Work'!J127=TRUE,'Project Information'!P8=TRUE,H7=FALSE,'Project Information'!K4=FALSE)),"Y","N")</f>
        <v>N</v>
      </c>
      <c r="AA349" s="265" t="str">
        <f t="shared" si="10"/>
        <v>N</v>
      </c>
      <c r="AD349" s="62"/>
      <c r="AE349" s="79"/>
      <c r="AF349" s="79" t="s">
        <v>1013</v>
      </c>
      <c r="AG349" s="29"/>
    </row>
    <row r="350" spans="1:33" hidden="1">
      <c r="A350" s="73"/>
      <c r="B350" s="73"/>
      <c r="C350" s="73"/>
      <c r="D350" s="166"/>
      <c r="E350" s="83"/>
      <c r="F350" s="83" t="s">
        <v>1000</v>
      </c>
      <c r="G350" s="83" t="s">
        <v>1014</v>
      </c>
      <c r="H350" s="262" t="s">
        <v>64</v>
      </c>
      <c r="I350" s="89"/>
      <c r="J350" s="257"/>
      <c r="K350" s="167">
        <v>42</v>
      </c>
      <c r="L350" s="85"/>
      <c r="M350" s="85"/>
      <c r="N350" s="85"/>
      <c r="O350" s="85"/>
      <c r="P350" s="168">
        <v>0</v>
      </c>
      <c r="Q350" s="442"/>
      <c r="R350" s="28"/>
      <c r="S350" s="29"/>
      <c r="T350" s="28"/>
      <c r="U350" s="30"/>
      <c r="V350" s="30"/>
      <c r="W350" s="30"/>
      <c r="X350" s="30"/>
      <c r="Y350" s="25"/>
      <c r="Z350" s="265" t="str">
        <f>IF((AND('Scope of Work'!J127=TRUE,'Project Information'!P8=TRUE,H7=FALSE,'Project Information'!K4=FALSE)),"Y","N")</f>
        <v>N</v>
      </c>
      <c r="AA350" s="265" t="str">
        <f t="shared" si="10"/>
        <v>N</v>
      </c>
      <c r="AD350" s="62"/>
      <c r="AE350" s="79"/>
      <c r="AF350" s="79" t="s">
        <v>1013</v>
      </c>
      <c r="AG350" s="29"/>
    </row>
    <row r="351" spans="1:33" hidden="1">
      <c r="A351" s="73"/>
      <c r="B351" s="73"/>
      <c r="C351" s="73"/>
      <c r="D351" s="435"/>
      <c r="E351" s="436"/>
      <c r="F351" s="436"/>
      <c r="G351" s="437" t="s">
        <v>992</v>
      </c>
      <c r="H351" s="437" t="s">
        <v>22</v>
      </c>
      <c r="I351" s="438" t="s">
        <v>23</v>
      </c>
      <c r="J351" s="439" t="s">
        <v>24</v>
      </c>
      <c r="K351" s="438" t="s">
        <v>25</v>
      </c>
      <c r="L351" s="440" t="s">
        <v>26</v>
      </c>
      <c r="M351" s="440" t="s">
        <v>26</v>
      </c>
      <c r="N351" s="437" t="s">
        <v>27</v>
      </c>
      <c r="O351" s="437" t="s">
        <v>28</v>
      </c>
      <c r="P351" s="437" t="s">
        <v>29</v>
      </c>
      <c r="Q351" s="441" t="s">
        <v>30</v>
      </c>
      <c r="R351" s="28"/>
      <c r="S351" s="29"/>
      <c r="T351" s="28"/>
      <c r="U351" s="30"/>
      <c r="V351" s="30"/>
      <c r="W351" s="30"/>
      <c r="X351" s="30"/>
      <c r="Y351" s="25"/>
      <c r="Z351" s="265" t="str">
        <f>IF('Scope of Work'!J140=TRUE,IF(COUNTIF(AA353:AA355,"Y"),"Show","Hide"),IF(COUNTIF(Z353:Z355,"Y"),"Show","Hide"))</f>
        <v>Hide</v>
      </c>
      <c r="AA351" s="265" t="str">
        <f t="shared" si="10"/>
        <v>N</v>
      </c>
      <c r="AD351" s="62"/>
      <c r="AE351" s="79"/>
      <c r="AF351" s="62"/>
      <c r="AG351" s="29"/>
    </row>
    <row r="352" spans="1:33" hidden="1">
      <c r="A352" s="73"/>
      <c r="B352" s="73"/>
      <c r="C352" s="73"/>
      <c r="D352" s="435"/>
      <c r="E352" s="436"/>
      <c r="F352" s="436"/>
      <c r="G352" s="437"/>
      <c r="H352" s="440" t="s">
        <v>32</v>
      </c>
      <c r="I352" s="438" t="s">
        <v>33</v>
      </c>
      <c r="J352" s="438" t="s">
        <v>33</v>
      </c>
      <c r="K352" s="438" t="s">
        <v>33</v>
      </c>
      <c r="L352" s="440" t="s">
        <v>33</v>
      </c>
      <c r="M352" s="440" t="s">
        <v>29</v>
      </c>
      <c r="N352" s="437" t="s">
        <v>34</v>
      </c>
      <c r="O352" s="437" t="s">
        <v>29</v>
      </c>
      <c r="P352" s="437"/>
      <c r="Q352" s="441"/>
      <c r="R352" s="28"/>
      <c r="S352" s="29"/>
      <c r="T352" s="28"/>
      <c r="U352" s="30"/>
      <c r="V352" s="30"/>
      <c r="W352" s="30"/>
      <c r="X352" s="30"/>
      <c r="Y352" s="25"/>
      <c r="Z352" s="265" t="str">
        <f>IF('Scope of Work'!J140=TRUE,IF(COUNTIF(AA353:AA355,"Y"),"Show","Hide"),IF(COUNTIF(Z353:Z355,"Y"),"Show","Hide"))</f>
        <v>Hide</v>
      </c>
      <c r="AA352" s="265" t="str">
        <f t="shared" si="10"/>
        <v>N</v>
      </c>
      <c r="AD352" s="62"/>
      <c r="AE352" s="79"/>
      <c r="AF352" s="62"/>
      <c r="AG352" s="29"/>
    </row>
    <row r="353" spans="1:33" hidden="1">
      <c r="A353" s="73"/>
      <c r="B353" s="73"/>
      <c r="C353" s="73"/>
      <c r="D353" s="166"/>
      <c r="E353" s="83"/>
      <c r="F353" s="83" t="s">
        <v>1002</v>
      </c>
      <c r="G353" s="83" t="s">
        <v>1015</v>
      </c>
      <c r="H353" s="262" t="s">
        <v>64</v>
      </c>
      <c r="I353" s="167">
        <v>43</v>
      </c>
      <c r="J353" s="257"/>
      <c r="K353" s="167">
        <v>43</v>
      </c>
      <c r="L353" s="85"/>
      <c r="M353" s="85"/>
      <c r="N353" s="85"/>
      <c r="O353" s="85"/>
      <c r="P353" s="168">
        <v>0</v>
      </c>
      <c r="Q353" s="442"/>
      <c r="R353" s="28"/>
      <c r="S353" s="29"/>
      <c r="T353" s="28"/>
      <c r="U353" s="30"/>
      <c r="V353" s="30"/>
      <c r="W353" s="30"/>
      <c r="X353" s="30"/>
      <c r="Y353" s="25"/>
      <c r="Z353" s="265" t="str">
        <f>IF((AND('Scope of Work'!J130=TRUE,'Project Information'!P8=TRUE,H7=FALSE,'Project Information'!K4=FALSE)),"Y","N")</f>
        <v>N</v>
      </c>
      <c r="AA353" s="265" t="str">
        <f t="shared" si="10"/>
        <v>N</v>
      </c>
      <c r="AD353" s="62"/>
      <c r="AE353" s="79"/>
      <c r="AF353" s="79" t="s">
        <v>1016</v>
      </c>
      <c r="AG353" s="29"/>
    </row>
    <row r="354" spans="1:33" hidden="1">
      <c r="A354" s="73"/>
      <c r="B354" s="73"/>
      <c r="C354" s="73"/>
      <c r="D354" s="166"/>
      <c r="E354" s="83"/>
      <c r="F354" s="83" t="s">
        <v>1006</v>
      </c>
      <c r="G354" s="83" t="s">
        <v>1015</v>
      </c>
      <c r="H354" s="262" t="s">
        <v>64</v>
      </c>
      <c r="I354" s="167">
        <v>44</v>
      </c>
      <c r="J354" s="257"/>
      <c r="K354" s="167">
        <v>44</v>
      </c>
      <c r="L354" s="85"/>
      <c r="M354" s="85"/>
      <c r="N354" s="85"/>
      <c r="O354" s="85"/>
      <c r="P354" s="168">
        <v>0</v>
      </c>
      <c r="Q354" s="442"/>
      <c r="R354" s="28"/>
      <c r="S354" s="29"/>
      <c r="T354" s="28"/>
      <c r="U354" s="30"/>
      <c r="V354" s="30"/>
      <c r="W354" s="30"/>
      <c r="X354" s="30"/>
      <c r="Y354" s="25"/>
      <c r="Z354" s="265" t="str">
        <f>IF((AND('Scope of Work'!J130=TRUE,'Project Information'!P8=TRUE,H7=FALSE,'Project Information'!K4=FALSE)),"Y","N")</f>
        <v>N</v>
      </c>
      <c r="AA354" s="265" t="str">
        <f t="shared" si="10"/>
        <v>N</v>
      </c>
      <c r="AD354" s="62"/>
      <c r="AE354" s="79"/>
      <c r="AF354" s="79" t="s">
        <v>1017</v>
      </c>
      <c r="AG354" s="29"/>
    </row>
    <row r="355" spans="1:33" hidden="1">
      <c r="A355" s="73"/>
      <c r="B355" s="73"/>
      <c r="C355" s="73"/>
      <c r="D355" s="166"/>
      <c r="E355" s="83"/>
      <c r="F355" s="83" t="s">
        <v>1009</v>
      </c>
      <c r="G355" s="83" t="s">
        <v>1018</v>
      </c>
      <c r="H355" s="262" t="s">
        <v>64</v>
      </c>
      <c r="I355" s="89"/>
      <c r="J355" s="257"/>
      <c r="K355" s="167">
        <v>44</v>
      </c>
      <c r="L355" s="85"/>
      <c r="M355" s="85"/>
      <c r="N355" s="85"/>
      <c r="O355" s="85"/>
      <c r="P355" s="168">
        <v>0</v>
      </c>
      <c r="Q355" s="442"/>
      <c r="R355" s="28"/>
      <c r="S355" s="29"/>
      <c r="T355" s="28"/>
      <c r="U355" s="30"/>
      <c r="V355" s="30"/>
      <c r="W355" s="30"/>
      <c r="X355" s="30"/>
      <c r="Y355" s="25"/>
      <c r="Z355" s="265" t="str">
        <f>IF((AND('Scope of Work'!J130=TRUE,'Project Information'!P8=TRUE,H7=FALSE,'Project Information'!K4=FALSE)),"Y","N")</f>
        <v>N</v>
      </c>
      <c r="AA355" s="265" t="str">
        <f t="shared" si="10"/>
        <v>N</v>
      </c>
      <c r="AD355" s="62"/>
      <c r="AE355" s="79"/>
      <c r="AF355" s="79" t="s">
        <v>1017</v>
      </c>
      <c r="AG355" s="29"/>
    </row>
    <row r="356" spans="1:33" hidden="1">
      <c r="A356" s="73"/>
      <c r="B356" s="73"/>
      <c r="C356" s="73"/>
      <c r="D356" s="375"/>
      <c r="E356" s="52"/>
      <c r="F356" s="443"/>
      <c r="G356" s="377" t="s">
        <v>1019</v>
      </c>
      <c r="H356" s="377" t="s">
        <v>1020</v>
      </c>
      <c r="I356" s="378" t="s">
        <v>23</v>
      </c>
      <c r="J356" s="379" t="s">
        <v>24</v>
      </c>
      <c r="K356" s="378" t="s">
        <v>25</v>
      </c>
      <c r="L356" s="380" t="s">
        <v>26</v>
      </c>
      <c r="M356" s="380" t="s">
        <v>26</v>
      </c>
      <c r="N356" s="377" t="s">
        <v>27</v>
      </c>
      <c r="O356" s="377" t="s">
        <v>28</v>
      </c>
      <c r="P356" s="377" t="s">
        <v>29</v>
      </c>
      <c r="Q356" s="381" t="s">
        <v>30</v>
      </c>
      <c r="R356" s="28"/>
      <c r="S356" s="29"/>
      <c r="T356" s="28"/>
      <c r="U356" s="30"/>
      <c r="V356" s="30"/>
      <c r="W356" s="30"/>
      <c r="X356" s="30"/>
      <c r="Y356" s="25"/>
      <c r="Z356" s="265" t="str">
        <f>IF('Scope of Work'!J133=TRUE,IF(COUNTIF(AA358,"Y"),"Show","Hide"),IF(COUNTIF(Z358,"Y"),"Show","Hide"))</f>
        <v>Show</v>
      </c>
      <c r="AA356" s="265" t="str">
        <f>IF(Z356="Show","Y","N")</f>
        <v>Y</v>
      </c>
      <c r="AD356" s="62"/>
      <c r="AE356" s="62"/>
      <c r="AF356" s="62"/>
      <c r="AG356" s="29"/>
    </row>
    <row r="357" spans="1:33" hidden="1">
      <c r="A357" s="73"/>
      <c r="B357" s="73"/>
      <c r="C357" s="73"/>
      <c r="D357" s="375"/>
      <c r="E357" s="52"/>
      <c r="F357" s="375"/>
      <c r="G357" s="377" t="s">
        <v>460</v>
      </c>
      <c r="H357" s="380" t="s">
        <v>32</v>
      </c>
      <c r="I357" s="378" t="s">
        <v>33</v>
      </c>
      <c r="J357" s="378" t="s">
        <v>33</v>
      </c>
      <c r="K357" s="378" t="s">
        <v>33</v>
      </c>
      <c r="L357" s="380" t="s">
        <v>33</v>
      </c>
      <c r="M357" s="380" t="s">
        <v>29</v>
      </c>
      <c r="N357" s="377" t="s">
        <v>34</v>
      </c>
      <c r="O357" s="377" t="s">
        <v>29</v>
      </c>
      <c r="P357" s="377"/>
      <c r="Q357" s="381"/>
      <c r="R357" s="28"/>
      <c r="S357" s="29"/>
      <c r="T357" s="28"/>
      <c r="U357" s="30"/>
      <c r="V357" s="30"/>
      <c r="W357" s="30"/>
      <c r="X357" s="30"/>
      <c r="Y357" s="25"/>
      <c r="Z357" s="265" t="str">
        <f>IF('Scope of Work'!J133=TRUE,IF(COUNTIF(AA358,"Y"),"Show","Hide"),IF(COUNTIF(Z358,"Y"),"Show","Hide"))</f>
        <v>Show</v>
      </c>
      <c r="AA357" s="265" t="str">
        <f>IF(Z357="Show","Y","N")</f>
        <v>Y</v>
      </c>
      <c r="AD357" s="62"/>
      <c r="AE357" s="62"/>
      <c r="AF357" s="62"/>
      <c r="AG357" s="29"/>
    </row>
    <row r="358" spans="1:33" hidden="1">
      <c r="A358" s="239"/>
      <c r="B358" s="239"/>
      <c r="C358" s="239"/>
      <c r="D358" s="444" t="s">
        <v>1021</v>
      </c>
      <c r="E358" s="444" t="s">
        <v>1022</v>
      </c>
      <c r="F358" s="444" t="s">
        <v>1023</v>
      </c>
      <c r="G358" s="83" t="s">
        <v>83</v>
      </c>
      <c r="H358" s="262" t="s">
        <v>1024</v>
      </c>
      <c r="I358" s="167">
        <v>0</v>
      </c>
      <c r="J358" s="89"/>
      <c r="K358" s="167">
        <v>0</v>
      </c>
      <c r="L358" s="85"/>
      <c r="M358" s="85"/>
      <c r="N358" s="83" t="s">
        <v>39</v>
      </c>
      <c r="O358" s="83" t="s">
        <v>40</v>
      </c>
      <c r="P358" s="168">
        <v>0</v>
      </c>
      <c r="Q358" s="263"/>
      <c r="R358" s="28"/>
      <c r="S358" s="29"/>
      <c r="T358" s="28"/>
      <c r="U358" s="30"/>
      <c r="V358" s="30"/>
      <c r="W358" s="30"/>
      <c r="X358" s="30"/>
      <c r="Y358" s="25"/>
      <c r="Z358" s="265" t="str">
        <f>IF((AND('Scope of Work'!J139=TRUE,'Scope of Work'!J133=TRUE,H7=FALSE,'Project Information'!K4=FALSE)),"Y","N")</f>
        <v>Y</v>
      </c>
      <c r="AA358" s="265" t="str">
        <f>IF($Z358="Y","Y","N")</f>
        <v>Y</v>
      </c>
      <c r="AD358" s="79" t="s">
        <v>1025</v>
      </c>
      <c r="AE358" s="79" t="s">
        <v>1026</v>
      </c>
      <c r="AF358" s="79" t="s">
        <v>1027</v>
      </c>
      <c r="AG358" s="29"/>
    </row>
    <row r="359" spans="1:33" hidden="1">
      <c r="A359" s="73"/>
      <c r="B359" s="73"/>
      <c r="C359" s="73"/>
      <c r="D359" s="375"/>
      <c r="E359" s="375"/>
      <c r="F359" s="375"/>
      <c r="G359" s="445" t="s">
        <v>1028</v>
      </c>
      <c r="H359" s="377" t="s">
        <v>1029</v>
      </c>
      <c r="I359" s="378" t="s">
        <v>23</v>
      </c>
      <c r="J359" s="379" t="s">
        <v>24</v>
      </c>
      <c r="K359" s="378" t="s">
        <v>25</v>
      </c>
      <c r="L359" s="380" t="s">
        <v>26</v>
      </c>
      <c r="M359" s="380" t="s">
        <v>26</v>
      </c>
      <c r="N359" s="377" t="s">
        <v>27</v>
      </c>
      <c r="O359" s="377" t="s">
        <v>28</v>
      </c>
      <c r="P359" s="377" t="s">
        <v>29</v>
      </c>
      <c r="Q359" s="381" t="s">
        <v>30</v>
      </c>
      <c r="R359" s="28"/>
      <c r="S359" s="29"/>
      <c r="T359" s="28"/>
      <c r="U359" s="30"/>
      <c r="V359" s="30"/>
      <c r="W359" s="30"/>
      <c r="X359" s="30"/>
      <c r="Y359" s="25"/>
      <c r="Z359" s="265" t="str">
        <f>IF('Scope of Work'!J133=TRUE,IF(COUNTIF(AA361:AA368,"Y"),"Show","Hide"),IF(COUNTIF(Z361:Z368,"Y"),"Show","Hide"))</f>
        <v>Hide</v>
      </c>
      <c r="AA359" s="265" t="str">
        <f>IF(Z359="Show","Y","N")</f>
        <v>N</v>
      </c>
      <c r="AE359" s="62"/>
      <c r="AF359" s="62"/>
      <c r="AG359" s="29"/>
    </row>
    <row r="360" spans="1:33" hidden="1">
      <c r="A360" s="73"/>
      <c r="B360" s="73"/>
      <c r="C360" s="73"/>
      <c r="D360" s="375"/>
      <c r="E360" s="375"/>
      <c r="F360" s="375"/>
      <c r="G360" s="446" t="s">
        <v>1030</v>
      </c>
      <c r="H360" s="380" t="s">
        <v>32</v>
      </c>
      <c r="I360" s="378" t="s">
        <v>33</v>
      </c>
      <c r="J360" s="378" t="s">
        <v>33</v>
      </c>
      <c r="K360" s="378" t="s">
        <v>33</v>
      </c>
      <c r="L360" s="380" t="s">
        <v>33</v>
      </c>
      <c r="M360" s="380" t="s">
        <v>29</v>
      </c>
      <c r="N360" s="377" t="s">
        <v>34</v>
      </c>
      <c r="O360" s="377" t="s">
        <v>29</v>
      </c>
      <c r="P360" s="377"/>
      <c r="Q360" s="381"/>
      <c r="R360" s="28"/>
      <c r="S360" s="29"/>
      <c r="T360" s="28"/>
      <c r="U360" s="30"/>
      <c r="V360" s="30"/>
      <c r="W360" s="30"/>
      <c r="X360" s="30"/>
      <c r="Y360" s="25"/>
      <c r="Z360" s="265" t="str">
        <f>IF('Scope of Work'!J133=TRUE,IF(COUNTIF(AA361:AA368,"Y"),"Show","Hide"),IF(COUNTIF(Z361:Z368,"Y"),"Show","Hide"))</f>
        <v>Hide</v>
      </c>
      <c r="AA360" s="265" t="str">
        <f>IF(Z360="Show","Y","N")</f>
        <v>N</v>
      </c>
      <c r="AD360" s="62"/>
      <c r="AE360" s="62"/>
      <c r="AF360" s="62"/>
      <c r="AG360" s="29"/>
    </row>
    <row r="361" spans="1:33" hidden="1">
      <c r="A361" s="239"/>
      <c r="B361" s="239"/>
      <c r="C361" s="239"/>
      <c r="D361" s="444" t="s">
        <v>1031</v>
      </c>
      <c r="E361" s="444" t="s">
        <v>1032</v>
      </c>
      <c r="F361" s="444" t="s">
        <v>1033</v>
      </c>
      <c r="G361" s="166" t="s">
        <v>964</v>
      </c>
      <c r="H361" s="262" t="s">
        <v>1024</v>
      </c>
      <c r="I361" s="90">
        <v>301</v>
      </c>
      <c r="J361" s="89"/>
      <c r="K361" s="89"/>
      <c r="L361" s="83" t="s">
        <v>141</v>
      </c>
      <c r="M361" s="83" t="s">
        <v>40</v>
      </c>
      <c r="N361" s="83" t="s">
        <v>39</v>
      </c>
      <c r="O361" s="83" t="s">
        <v>40</v>
      </c>
      <c r="P361" s="168">
        <v>0</v>
      </c>
      <c r="Q361" s="91" t="s">
        <v>1034</v>
      </c>
      <c r="R361" s="28"/>
      <c r="S361" s="29"/>
      <c r="T361" s="28"/>
      <c r="U361" s="30"/>
      <c r="V361" s="30"/>
      <c r="W361" s="30"/>
      <c r="X361" s="30"/>
      <c r="Y361" s="25"/>
      <c r="Z361" s="265" t="str">
        <f>IF((AND('Scope of Work'!J157=TRUE,'Scope of Work'!J136=TRUE,H7=FALSE,'Project Information'!K4=FALSE)),"Y","N")</f>
        <v>N</v>
      </c>
      <c r="AA361" s="265" t="str">
        <f t="shared" ref="AA361:AA368" si="11">IF($Z361="Y","Y","N")</f>
        <v>N</v>
      </c>
      <c r="AD361" s="79" t="s">
        <v>1035</v>
      </c>
      <c r="AE361" s="79" t="s">
        <v>1036</v>
      </c>
      <c r="AF361" s="79" t="s">
        <v>1037</v>
      </c>
      <c r="AG361" s="29"/>
    </row>
    <row r="362" spans="1:33" hidden="1">
      <c r="A362" s="239"/>
      <c r="B362" s="239"/>
      <c r="C362" s="239"/>
      <c r="D362" s="444" t="s">
        <v>1038</v>
      </c>
      <c r="E362" s="444" t="s">
        <v>1039</v>
      </c>
      <c r="F362" s="444" t="s">
        <v>1040</v>
      </c>
      <c r="G362" s="166" t="s">
        <v>88</v>
      </c>
      <c r="H362" s="262" t="s">
        <v>1024</v>
      </c>
      <c r="I362" s="89"/>
      <c r="J362" s="89"/>
      <c r="K362" s="90">
        <v>301</v>
      </c>
      <c r="L362" s="85"/>
      <c r="M362" s="85"/>
      <c r="N362" s="85"/>
      <c r="O362" s="85"/>
      <c r="P362" s="168">
        <v>0</v>
      </c>
      <c r="Q362" s="434"/>
      <c r="R362" s="28"/>
      <c r="S362" s="29"/>
      <c r="T362" s="28"/>
      <c r="U362" s="30"/>
      <c r="V362" s="30"/>
      <c r="W362" s="30"/>
      <c r="X362" s="30"/>
      <c r="Y362" s="25"/>
      <c r="Z362" s="265" t="str">
        <f>IF((AND('Scope of Work'!J136=TRUE,'Scope of Work'!J157=TRUE,H7=FALSE,'Project Information'!K4=FALSE)),"Y","N")</f>
        <v>N</v>
      </c>
      <c r="AA362" s="265" t="str">
        <f t="shared" si="11"/>
        <v>N</v>
      </c>
      <c r="AD362" s="79" t="s">
        <v>1035</v>
      </c>
      <c r="AE362" s="79" t="s">
        <v>1036</v>
      </c>
      <c r="AF362" s="79" t="s">
        <v>1037</v>
      </c>
      <c r="AG362" s="29"/>
    </row>
    <row r="363" spans="1:33" hidden="1">
      <c r="A363" s="239"/>
      <c r="B363" s="239"/>
      <c r="C363" s="239"/>
      <c r="D363" s="444" t="s">
        <v>1041</v>
      </c>
      <c r="E363" s="444" t="s">
        <v>1042</v>
      </c>
      <c r="F363" s="444" t="s">
        <v>1043</v>
      </c>
      <c r="G363" s="166" t="s">
        <v>954</v>
      </c>
      <c r="H363" s="262" t="s">
        <v>1024</v>
      </c>
      <c r="I363" s="90">
        <v>302</v>
      </c>
      <c r="J363" s="89"/>
      <c r="K363" s="89"/>
      <c r="L363" s="83" t="s">
        <v>141</v>
      </c>
      <c r="M363" s="83" t="s">
        <v>40</v>
      </c>
      <c r="N363" s="83" t="s">
        <v>39</v>
      </c>
      <c r="O363" s="83" t="s">
        <v>40</v>
      </c>
      <c r="P363" s="168">
        <v>0</v>
      </c>
      <c r="Q363" s="91" t="s">
        <v>1044</v>
      </c>
      <c r="R363" s="28"/>
      <c r="S363" s="29"/>
      <c r="T363" s="28"/>
      <c r="U363" s="30"/>
      <c r="V363" s="30"/>
      <c r="W363" s="30"/>
      <c r="X363" s="30"/>
      <c r="Y363" s="25"/>
      <c r="Z363" s="265" t="str">
        <f>IF((AND('Scope of Work'!J11=TRUE,'Scope of Work'!J156=TRUE,'Scope of Work'!J136=TRUE,H7=FALSE,'Project Information'!K4=FALSE)),"Y","N")</f>
        <v>N</v>
      </c>
      <c r="AA363" s="265" t="str">
        <f t="shared" si="11"/>
        <v>N</v>
      </c>
      <c r="AD363" s="79" t="s">
        <v>1045</v>
      </c>
      <c r="AE363" s="79" t="s">
        <v>1046</v>
      </c>
      <c r="AF363" s="79" t="s">
        <v>1047</v>
      </c>
      <c r="AG363" s="29"/>
    </row>
    <row r="364" spans="1:33" hidden="1">
      <c r="A364" s="239"/>
      <c r="B364" s="239"/>
      <c r="C364" s="239"/>
      <c r="D364" s="444" t="s">
        <v>1048</v>
      </c>
      <c r="E364" s="444" t="s">
        <v>1049</v>
      </c>
      <c r="F364" s="444" t="s">
        <v>1050</v>
      </c>
      <c r="G364" s="166" t="s">
        <v>88</v>
      </c>
      <c r="H364" s="262" t="s">
        <v>1024</v>
      </c>
      <c r="I364" s="89"/>
      <c r="J364" s="89"/>
      <c r="K364" s="90">
        <v>302</v>
      </c>
      <c r="L364" s="85"/>
      <c r="M364" s="85"/>
      <c r="N364" s="85"/>
      <c r="O364" s="85"/>
      <c r="P364" s="168">
        <v>0</v>
      </c>
      <c r="Q364" s="434"/>
      <c r="R364" s="28"/>
      <c r="S364" s="29"/>
      <c r="T364" s="28"/>
      <c r="U364" s="30"/>
      <c r="V364" s="30"/>
      <c r="W364" s="30"/>
      <c r="X364" s="30"/>
      <c r="Y364" s="25"/>
      <c r="Z364" s="265" t="str">
        <f>IF((AND('Scope of Work'!J136=TRUE,'Scope of Work'!J156=TRUE,H7=FALSE,'Project Information'!K4=FALSE)),"Y","N")</f>
        <v>N</v>
      </c>
      <c r="AA364" s="265" t="str">
        <f t="shared" si="11"/>
        <v>N</v>
      </c>
      <c r="AD364" s="79" t="s">
        <v>1045</v>
      </c>
      <c r="AE364" s="79" t="s">
        <v>1046</v>
      </c>
      <c r="AF364" s="79" t="s">
        <v>1047</v>
      </c>
      <c r="AG364" s="29"/>
    </row>
    <row r="365" spans="1:33" hidden="1">
      <c r="A365" s="239"/>
      <c r="B365" s="239"/>
      <c r="C365" s="239"/>
      <c r="D365" s="444" t="s">
        <v>1051</v>
      </c>
      <c r="E365" s="444" t="s">
        <v>1052</v>
      </c>
      <c r="F365" s="444" t="s">
        <v>1053</v>
      </c>
      <c r="G365" s="166" t="s">
        <v>1054</v>
      </c>
      <c r="H365" s="262" t="s">
        <v>1024</v>
      </c>
      <c r="I365" s="90">
        <v>303</v>
      </c>
      <c r="J365" s="89"/>
      <c r="K365" s="89"/>
      <c r="L365" s="83" t="s">
        <v>141</v>
      </c>
      <c r="M365" s="83" t="s">
        <v>40</v>
      </c>
      <c r="N365" s="83" t="s">
        <v>39</v>
      </c>
      <c r="O365" s="83" t="s">
        <v>40</v>
      </c>
      <c r="P365" s="168">
        <v>0</v>
      </c>
      <c r="Q365" s="91" t="s">
        <v>142</v>
      </c>
      <c r="R365" s="28"/>
      <c r="S365" s="29"/>
      <c r="T365" s="28"/>
      <c r="U365" s="30"/>
      <c r="V365" s="30"/>
      <c r="W365" s="30"/>
      <c r="X365" s="30"/>
      <c r="Y365" s="25"/>
      <c r="Z365" s="265" t="str">
        <f>IF((AND(OR('Scope of Work'!J145,'Scope of Work'!J155=TRUE),'Scope of Work'!J136=TRUE,H7=FALSE,'Project Information'!K4=FALSE)),"Y","N")</f>
        <v>N</v>
      </c>
      <c r="AA365" s="265" t="str">
        <f t="shared" si="11"/>
        <v>N</v>
      </c>
      <c r="AD365" s="79" t="s">
        <v>1055</v>
      </c>
      <c r="AE365" s="79" t="s">
        <v>1056</v>
      </c>
      <c r="AF365" s="79" t="s">
        <v>1057</v>
      </c>
      <c r="AG365" s="29"/>
    </row>
    <row r="366" spans="1:33" hidden="1">
      <c r="A366" s="239"/>
      <c r="B366" s="239"/>
      <c r="C366" s="239"/>
      <c r="D366" s="444" t="s">
        <v>1058</v>
      </c>
      <c r="E366" s="444" t="s">
        <v>1059</v>
      </c>
      <c r="F366" s="444" t="s">
        <v>1060</v>
      </c>
      <c r="G366" s="166" t="s">
        <v>88</v>
      </c>
      <c r="H366" s="262" t="s">
        <v>1024</v>
      </c>
      <c r="I366" s="89"/>
      <c r="J366" s="89"/>
      <c r="K366" s="90">
        <v>303</v>
      </c>
      <c r="L366" s="85"/>
      <c r="M366" s="85"/>
      <c r="N366" s="85"/>
      <c r="O366" s="85"/>
      <c r="P366" s="168">
        <v>0</v>
      </c>
      <c r="Q366" s="434"/>
      <c r="R366" s="28"/>
      <c r="S366" s="29"/>
      <c r="T366" s="28"/>
      <c r="U366" s="30"/>
      <c r="V366" s="30"/>
      <c r="W366" s="30"/>
      <c r="X366" s="30"/>
      <c r="Y366" s="25"/>
      <c r="Z366" s="265" t="str">
        <f>IF((AND('Scope of Work'!J136=TRUE,OR('Scope of Work'!J145,'Scope of Work'!J155=TRUE),H7=FALSE,'Project Information'!K4=FALSE)),"Y","N")</f>
        <v>N</v>
      </c>
      <c r="AA366" s="265" t="str">
        <f t="shared" si="11"/>
        <v>N</v>
      </c>
      <c r="AD366" s="79" t="s">
        <v>1055</v>
      </c>
      <c r="AE366" s="79" t="s">
        <v>1056</v>
      </c>
      <c r="AF366" s="79" t="s">
        <v>1057</v>
      </c>
      <c r="AG366" s="29"/>
    </row>
    <row r="367" spans="1:33" hidden="1">
      <c r="A367" s="239"/>
      <c r="B367" s="239"/>
      <c r="C367" s="239"/>
      <c r="D367" s="444" t="s">
        <v>1061</v>
      </c>
      <c r="E367" s="444" t="s">
        <v>1062</v>
      </c>
      <c r="F367" s="444" t="s">
        <v>1063</v>
      </c>
      <c r="G367" s="166" t="s">
        <v>1064</v>
      </c>
      <c r="H367" s="262" t="s">
        <v>1024</v>
      </c>
      <c r="I367" s="90">
        <v>304</v>
      </c>
      <c r="J367" s="89"/>
      <c r="K367" s="89"/>
      <c r="L367" s="83" t="s">
        <v>141</v>
      </c>
      <c r="M367" s="83" t="s">
        <v>40</v>
      </c>
      <c r="N367" s="83" t="s">
        <v>39</v>
      </c>
      <c r="O367" s="83" t="s">
        <v>40</v>
      </c>
      <c r="P367" s="168">
        <v>0</v>
      </c>
      <c r="Q367" s="91" t="s">
        <v>142</v>
      </c>
      <c r="R367" s="28"/>
      <c r="S367" s="29"/>
      <c r="T367" s="28"/>
      <c r="U367" s="30"/>
      <c r="V367" s="30"/>
      <c r="W367" s="30"/>
      <c r="X367" s="30"/>
      <c r="Y367" s="25"/>
      <c r="Z367" s="265" t="str">
        <f>IF((AND('Scope of Work'!J142=TRUE,'Scope of Work'!J136=TRUE,H7=FALSE,'Project Information'!K4=FALSE)),"Y","N")</f>
        <v>N</v>
      </c>
      <c r="AA367" s="265" t="str">
        <f t="shared" si="11"/>
        <v>N</v>
      </c>
      <c r="AD367" s="79" t="s">
        <v>1065</v>
      </c>
      <c r="AE367" s="79" t="s">
        <v>1066</v>
      </c>
      <c r="AF367" s="79" t="s">
        <v>1067</v>
      </c>
      <c r="AG367" s="29"/>
    </row>
    <row r="368" spans="1:33" hidden="1">
      <c r="A368" s="239"/>
      <c r="B368" s="239"/>
      <c r="C368" s="239"/>
      <c r="D368" s="444" t="s">
        <v>1068</v>
      </c>
      <c r="E368" s="444" t="s">
        <v>1069</v>
      </c>
      <c r="F368" s="444" t="s">
        <v>1070</v>
      </c>
      <c r="G368" s="166" t="s">
        <v>88</v>
      </c>
      <c r="H368" s="262" t="s">
        <v>1024</v>
      </c>
      <c r="I368" s="89"/>
      <c r="J368" s="89"/>
      <c r="K368" s="90">
        <v>304</v>
      </c>
      <c r="L368" s="85"/>
      <c r="M368" s="85"/>
      <c r="N368" s="85"/>
      <c r="O368" s="85"/>
      <c r="P368" s="168">
        <v>0</v>
      </c>
      <c r="Q368" s="434"/>
      <c r="R368" s="28"/>
      <c r="S368" s="29"/>
      <c r="T368" s="28"/>
      <c r="U368" s="30"/>
      <c r="V368" s="30"/>
      <c r="W368" s="30"/>
      <c r="X368" s="30"/>
      <c r="Y368" s="25"/>
      <c r="Z368" s="265" t="str">
        <f>IF((AND('Scope of Work'!J142=TRUE,'Scope of Work'!J136=TRUE,H7=FALSE,'Project Information'!K4=FALSE)),"Y","N")</f>
        <v>N</v>
      </c>
      <c r="AA368" s="265" t="str">
        <f t="shared" si="11"/>
        <v>N</v>
      </c>
      <c r="AD368" s="79" t="s">
        <v>1065</v>
      </c>
      <c r="AE368" s="79" t="s">
        <v>1066</v>
      </c>
      <c r="AF368" s="79" t="s">
        <v>1067</v>
      </c>
      <c r="AG368" s="29"/>
    </row>
    <row r="369" spans="1:33" hidden="1">
      <c r="A369" s="73"/>
      <c r="B369" s="73"/>
      <c r="C369" s="73"/>
      <c r="D369" s="375"/>
      <c r="E369" s="375"/>
      <c r="F369" s="375"/>
      <c r="G369" s="445" t="s">
        <v>1071</v>
      </c>
      <c r="H369" s="377" t="s">
        <v>1029</v>
      </c>
      <c r="I369" s="378" t="s">
        <v>23</v>
      </c>
      <c r="J369" s="379" t="s">
        <v>24</v>
      </c>
      <c r="K369" s="378" t="s">
        <v>25</v>
      </c>
      <c r="L369" s="380" t="s">
        <v>26</v>
      </c>
      <c r="M369" s="380" t="s">
        <v>26</v>
      </c>
      <c r="N369" s="377" t="s">
        <v>27</v>
      </c>
      <c r="O369" s="377" t="s">
        <v>28</v>
      </c>
      <c r="P369" s="377" t="s">
        <v>29</v>
      </c>
      <c r="Q369" s="381" t="s">
        <v>30</v>
      </c>
      <c r="R369" s="28"/>
      <c r="S369" s="29"/>
      <c r="T369" s="28"/>
      <c r="U369" s="30"/>
      <c r="V369" s="30"/>
      <c r="W369" s="30"/>
      <c r="X369" s="30"/>
      <c r="Y369" s="25"/>
      <c r="Z369" s="265" t="str">
        <f>IF('Scope of Work'!J133=TRUE,IF(COUNTIF(AA371:AA374,"Y"),"Show","Hide"),IF(COUNTIF(Z371:Z374,"Y"),"Show","Hide"))</f>
        <v>Hide</v>
      </c>
      <c r="AA369" s="265" t="str">
        <f>IF(Z369="Show","Y","N")</f>
        <v>N</v>
      </c>
      <c r="AD369" s="62"/>
      <c r="AE369" s="62"/>
      <c r="AF369" s="62"/>
      <c r="AG369" s="29"/>
    </row>
    <row r="370" spans="1:33" hidden="1">
      <c r="A370" s="73"/>
      <c r="B370" s="73"/>
      <c r="C370" s="73"/>
      <c r="D370" s="375"/>
      <c r="E370" s="375"/>
      <c r="F370" s="375"/>
      <c r="G370" s="446" t="s">
        <v>1030</v>
      </c>
      <c r="H370" s="380" t="s">
        <v>32</v>
      </c>
      <c r="I370" s="378" t="s">
        <v>33</v>
      </c>
      <c r="J370" s="378" t="s">
        <v>33</v>
      </c>
      <c r="K370" s="378" t="s">
        <v>33</v>
      </c>
      <c r="L370" s="380" t="s">
        <v>33</v>
      </c>
      <c r="M370" s="380" t="s">
        <v>29</v>
      </c>
      <c r="N370" s="377" t="s">
        <v>34</v>
      </c>
      <c r="O370" s="377" t="s">
        <v>29</v>
      </c>
      <c r="P370" s="377"/>
      <c r="Q370" s="381"/>
      <c r="R370" s="28"/>
      <c r="S370" s="29"/>
      <c r="T370" s="28"/>
      <c r="U370" s="30"/>
      <c r="V370" s="30"/>
      <c r="W370" s="30"/>
      <c r="X370" s="30"/>
      <c r="Y370" s="25"/>
      <c r="Z370" s="265" t="str">
        <f>IF('Scope of Work'!J133=TRUE,IF(COUNTIF(AA371:AA374,"Y"),"Show","Hide"),IF(COUNTIF(Z371:Z374,"Y"),"Show","Hide"))</f>
        <v>Hide</v>
      </c>
      <c r="AA370" s="265" t="str">
        <f>IF(Z370="Show","Y","N")</f>
        <v>N</v>
      </c>
      <c r="AD370" s="62"/>
      <c r="AE370" s="62"/>
      <c r="AF370" s="62"/>
      <c r="AG370" s="29"/>
    </row>
    <row r="371" spans="1:33" hidden="1">
      <c r="A371" s="239"/>
      <c r="B371" s="239"/>
      <c r="C371" s="239"/>
      <c r="D371" s="444" t="s">
        <v>1072</v>
      </c>
      <c r="E371" s="444" t="s">
        <v>1073</v>
      </c>
      <c r="F371" s="444" t="s">
        <v>1074</v>
      </c>
      <c r="G371" s="166" t="s">
        <v>988</v>
      </c>
      <c r="H371" s="262" t="s">
        <v>1024</v>
      </c>
      <c r="I371" s="90">
        <v>301</v>
      </c>
      <c r="J371" s="89"/>
      <c r="K371" s="90">
        <v>301</v>
      </c>
      <c r="L371" s="83" t="s">
        <v>141</v>
      </c>
      <c r="M371" s="83" t="s">
        <v>38</v>
      </c>
      <c r="N371" s="83" t="s">
        <v>39</v>
      </c>
      <c r="O371" s="83" t="s">
        <v>40</v>
      </c>
      <c r="P371" s="168">
        <v>0</v>
      </c>
      <c r="Q371" s="91" t="s">
        <v>1034</v>
      </c>
      <c r="R371" s="28"/>
      <c r="S371" s="29"/>
      <c r="T371" s="28"/>
      <c r="U371" s="30"/>
      <c r="V371" s="30"/>
      <c r="W371" s="30"/>
      <c r="X371" s="30"/>
      <c r="Y371" s="25"/>
      <c r="Z371" s="265" t="str">
        <f>IF((AND('Scope of Work'!J137=TRUE,'Scope of Work'!J133=TRUE,'Scope of Work'!J157=TRUE,H7=FALSE,'Project Information'!K4=FALSE)),"Y","N")</f>
        <v>N</v>
      </c>
      <c r="AA371" s="265" t="str">
        <f>IF($Z371="Y","Y","N")</f>
        <v>N</v>
      </c>
      <c r="AD371" s="79" t="s">
        <v>1075</v>
      </c>
      <c r="AE371" s="79" t="s">
        <v>1076</v>
      </c>
      <c r="AF371" s="79" t="s">
        <v>1077</v>
      </c>
      <c r="AG371" s="29"/>
    </row>
    <row r="372" spans="1:33" hidden="1">
      <c r="A372" s="239"/>
      <c r="B372" s="239"/>
      <c r="C372" s="239"/>
      <c r="D372" s="444" t="s">
        <v>1078</v>
      </c>
      <c r="E372" s="444" t="s">
        <v>1079</v>
      </c>
      <c r="F372" s="444" t="s">
        <v>1080</v>
      </c>
      <c r="G372" s="166" t="s">
        <v>981</v>
      </c>
      <c r="H372" s="262" t="s">
        <v>1024</v>
      </c>
      <c r="I372" s="90">
        <v>302</v>
      </c>
      <c r="J372" s="89"/>
      <c r="K372" s="90">
        <v>302</v>
      </c>
      <c r="L372" s="83" t="s">
        <v>141</v>
      </c>
      <c r="M372" s="83" t="s">
        <v>38</v>
      </c>
      <c r="N372" s="83" t="s">
        <v>39</v>
      </c>
      <c r="O372" s="83" t="s">
        <v>40</v>
      </c>
      <c r="P372" s="168">
        <v>0</v>
      </c>
      <c r="Q372" s="91" t="s">
        <v>1044</v>
      </c>
      <c r="R372" s="28"/>
      <c r="S372" s="29"/>
      <c r="T372" s="28"/>
      <c r="U372" s="30"/>
      <c r="V372" s="30"/>
      <c r="W372" s="30"/>
      <c r="X372" s="30"/>
      <c r="Y372" s="25"/>
      <c r="Z372" s="265" t="e">
        <f>IF((AND('Scope of Work'!J137=TRUE,'Scope of Work'!J133=TRUE,'Scope of Work'!#REF!=TRUE,H7=FALSE,'Project Information'!K4=FALSE)),"Y","N")</f>
        <v>#REF!</v>
      </c>
      <c r="AA372" s="265" t="e">
        <f>IF($Z372="Y","Y","N")</f>
        <v>#REF!</v>
      </c>
      <c r="AD372" s="79" t="s">
        <v>1081</v>
      </c>
      <c r="AE372" s="79" t="s">
        <v>1082</v>
      </c>
      <c r="AF372" s="79" t="s">
        <v>1083</v>
      </c>
      <c r="AG372" s="29"/>
    </row>
    <row r="373" spans="1:33" hidden="1">
      <c r="A373" s="239"/>
      <c r="B373" s="239"/>
      <c r="C373" s="239"/>
      <c r="D373" s="444" t="s">
        <v>1084</v>
      </c>
      <c r="E373" s="444" t="s">
        <v>1085</v>
      </c>
      <c r="F373" s="444" t="s">
        <v>1086</v>
      </c>
      <c r="G373" s="166" t="s">
        <v>1087</v>
      </c>
      <c r="H373" s="262" t="s">
        <v>1024</v>
      </c>
      <c r="I373" s="90">
        <v>303</v>
      </c>
      <c r="J373" s="89"/>
      <c r="K373" s="90">
        <v>303</v>
      </c>
      <c r="L373" s="83" t="s">
        <v>141</v>
      </c>
      <c r="M373" s="83" t="s">
        <v>38</v>
      </c>
      <c r="N373" s="83" t="s">
        <v>39</v>
      </c>
      <c r="O373" s="83" t="s">
        <v>40</v>
      </c>
      <c r="P373" s="168">
        <v>0</v>
      </c>
      <c r="Q373" s="91" t="s">
        <v>142</v>
      </c>
      <c r="R373" s="28"/>
      <c r="S373" s="29"/>
      <c r="T373" s="28"/>
      <c r="U373" s="30"/>
      <c r="V373" s="30"/>
      <c r="W373" s="30"/>
      <c r="X373" s="30"/>
      <c r="Y373" s="25"/>
      <c r="Z373" s="265" t="str">
        <f>IF((AND('Scope of Work'!J137=TRUE,'Scope of Work'!J133=TRUE,OR('Scope of Work'!J145,'Scope of Work'!J155=TRUE),H7=FALSE,'Project Information'!K4=FALSE)),"Y","N")</f>
        <v>N</v>
      </c>
      <c r="AA373" s="265" t="str">
        <f>IF($Z373="Y","Y","N")</f>
        <v>N</v>
      </c>
      <c r="AD373" s="79" t="s">
        <v>1088</v>
      </c>
      <c r="AE373" s="79" t="s">
        <v>1089</v>
      </c>
      <c r="AF373" s="79" t="s">
        <v>1090</v>
      </c>
      <c r="AG373" s="29"/>
    </row>
    <row r="374" spans="1:33" hidden="1">
      <c r="A374" s="239"/>
      <c r="B374" s="239"/>
      <c r="C374" s="239"/>
      <c r="D374" s="444" t="s">
        <v>1091</v>
      </c>
      <c r="E374" s="444" t="s">
        <v>1092</v>
      </c>
      <c r="F374" s="444" t="s">
        <v>1093</v>
      </c>
      <c r="G374" s="166" t="s">
        <v>1094</v>
      </c>
      <c r="H374" s="262" t="s">
        <v>1024</v>
      </c>
      <c r="I374" s="90">
        <v>304</v>
      </c>
      <c r="J374" s="89"/>
      <c r="K374" s="90">
        <v>304</v>
      </c>
      <c r="L374" s="83" t="s">
        <v>141</v>
      </c>
      <c r="M374" s="83" t="s">
        <v>38</v>
      </c>
      <c r="N374" s="83" t="s">
        <v>39</v>
      </c>
      <c r="O374" s="83" t="s">
        <v>40</v>
      </c>
      <c r="P374" s="168">
        <v>0</v>
      </c>
      <c r="Q374" s="91" t="s">
        <v>142</v>
      </c>
      <c r="R374" s="28"/>
      <c r="S374" s="29"/>
      <c r="T374" s="28"/>
      <c r="U374" s="30"/>
      <c r="V374" s="30"/>
      <c r="W374" s="30"/>
      <c r="X374" s="30"/>
      <c r="Y374" s="25"/>
      <c r="Z374" s="265" t="str">
        <f>IF((AND('Scope of Work'!J137=TRUE,'Scope of Work'!J133=TRUE,'Scope of Work'!J142=TRUE,H7=FALSE,'Project Information'!K4=FALSE)),"Y","N")</f>
        <v>N</v>
      </c>
      <c r="AA374" s="265" t="str">
        <f>IF($Z374="Y","Y","N")</f>
        <v>N</v>
      </c>
      <c r="AD374" s="79" t="s">
        <v>1095</v>
      </c>
      <c r="AE374" s="79" t="s">
        <v>1096</v>
      </c>
      <c r="AF374" s="79" t="s">
        <v>1097</v>
      </c>
      <c r="AG374" s="29"/>
    </row>
    <row r="375" spans="1:33" hidden="1">
      <c r="A375" s="73"/>
      <c r="B375" s="73"/>
      <c r="C375" s="73"/>
      <c r="D375" s="375"/>
      <c r="E375" s="375"/>
      <c r="F375" s="375"/>
      <c r="G375" s="445" t="s">
        <v>1028</v>
      </c>
      <c r="H375" s="377" t="s">
        <v>1029</v>
      </c>
      <c r="I375" s="378" t="s">
        <v>23</v>
      </c>
      <c r="J375" s="379" t="s">
        <v>24</v>
      </c>
      <c r="K375" s="378" t="s">
        <v>25</v>
      </c>
      <c r="L375" s="380" t="s">
        <v>26</v>
      </c>
      <c r="M375" s="380" t="s">
        <v>26</v>
      </c>
      <c r="N375" s="377" t="s">
        <v>27</v>
      </c>
      <c r="O375" s="377" t="s">
        <v>28</v>
      </c>
      <c r="P375" s="377" t="s">
        <v>29</v>
      </c>
      <c r="Q375" s="381" t="s">
        <v>30</v>
      </c>
      <c r="R375" s="28"/>
      <c r="S375" s="29"/>
      <c r="T375" s="28"/>
      <c r="U375" s="30"/>
      <c r="V375" s="30"/>
      <c r="W375" s="30"/>
      <c r="X375" s="30"/>
      <c r="Y375" s="25"/>
      <c r="Z375" s="265" t="str">
        <f>IF('Scope of Work'!J133=TRUE,IF(COUNTIF(AA377:AA388,"Y"),"Show","Hide"),IF(COUNTIF(Z377:Z388,"Y"),"Show","Hide"))</f>
        <v>Hide</v>
      </c>
      <c r="AA375" s="265" t="str">
        <f>IF(Z375="Show","Y","N")</f>
        <v>N</v>
      </c>
      <c r="AD375" s="62"/>
      <c r="AE375" s="62"/>
      <c r="AF375" s="62"/>
      <c r="AG375" s="29"/>
    </row>
    <row r="376" spans="1:33" hidden="1">
      <c r="A376" s="73"/>
      <c r="B376" s="73"/>
      <c r="C376" s="73"/>
      <c r="D376" s="375"/>
      <c r="E376" s="375"/>
      <c r="F376" s="375"/>
      <c r="G376" s="446" t="s">
        <v>1098</v>
      </c>
      <c r="H376" s="380" t="s">
        <v>32</v>
      </c>
      <c r="I376" s="378" t="s">
        <v>33</v>
      </c>
      <c r="J376" s="378" t="s">
        <v>33</v>
      </c>
      <c r="K376" s="378" t="s">
        <v>33</v>
      </c>
      <c r="L376" s="380" t="s">
        <v>33</v>
      </c>
      <c r="M376" s="380" t="s">
        <v>29</v>
      </c>
      <c r="N376" s="377" t="s">
        <v>34</v>
      </c>
      <c r="O376" s="377" t="s">
        <v>29</v>
      </c>
      <c r="P376" s="377"/>
      <c r="Q376" s="381"/>
      <c r="R376" s="28"/>
      <c r="S376" s="29"/>
      <c r="T376" s="28"/>
      <c r="U376" s="30"/>
      <c r="V376" s="30"/>
      <c r="W376" s="30"/>
      <c r="X376" s="30"/>
      <c r="Y376" s="25"/>
      <c r="Z376" s="265" t="str">
        <f>IF('Scope of Work'!J133=TRUE,IF(COUNTIF(AA377:AA388,"Y"),"Show","Hide"),IF(COUNTIF(Z377:Z388,"Y"),"Show","Hide"))</f>
        <v>Hide</v>
      </c>
      <c r="AA376" s="265" t="str">
        <f>IF(Z376="Show","Y","N")</f>
        <v>N</v>
      </c>
      <c r="AD376" s="62"/>
      <c r="AE376" s="62"/>
      <c r="AF376" s="62"/>
      <c r="AG376" s="29"/>
    </row>
    <row r="377" spans="1:33" hidden="1">
      <c r="A377" s="239"/>
      <c r="B377" s="239"/>
      <c r="C377" s="239"/>
      <c r="D377" s="444" t="s">
        <v>1099</v>
      </c>
      <c r="E377" s="444" t="s">
        <v>1100</v>
      </c>
      <c r="F377" s="444" t="s">
        <v>1101</v>
      </c>
      <c r="G377" s="166" t="s">
        <v>964</v>
      </c>
      <c r="H377" s="262" t="s">
        <v>1024</v>
      </c>
      <c r="I377" s="90">
        <v>305</v>
      </c>
      <c r="J377" s="89"/>
      <c r="K377" s="89"/>
      <c r="L377" s="83" t="s">
        <v>1102</v>
      </c>
      <c r="M377" s="83"/>
      <c r="N377" s="83" t="s">
        <v>39</v>
      </c>
      <c r="O377" s="83" t="s">
        <v>40</v>
      </c>
      <c r="P377" s="168">
        <v>0</v>
      </c>
      <c r="Q377" s="263" t="s">
        <v>1103</v>
      </c>
      <c r="R377" s="28"/>
      <c r="S377" s="29"/>
      <c r="T377" s="28"/>
      <c r="U377" s="30"/>
      <c r="V377" s="30"/>
      <c r="W377" s="30"/>
      <c r="X377" s="30"/>
      <c r="Y377" s="25"/>
      <c r="Z377" s="265" t="str">
        <f>IF((AND('Scope of Work'!J136=TRUE,'Scope of Work'!J133=TRUE,'Scope of Work'!J157=TRUE,H7=FALSE,'Project Information'!K4=FALSE)),"Y","N")</f>
        <v>N</v>
      </c>
      <c r="AA377" s="265" t="str">
        <f t="shared" ref="AA377:AA388" si="12">IF($Z377="Y","Y","N")</f>
        <v>N</v>
      </c>
      <c r="AD377" s="79" t="s">
        <v>1104</v>
      </c>
      <c r="AE377" s="79" t="s">
        <v>1105</v>
      </c>
      <c r="AF377" s="79" t="s">
        <v>1106</v>
      </c>
      <c r="AG377" s="29"/>
    </row>
    <row r="378" spans="1:33" hidden="1">
      <c r="A378" s="239"/>
      <c r="B378" s="239"/>
      <c r="C378" s="239"/>
      <c r="D378" s="444" t="s">
        <v>1107</v>
      </c>
      <c r="E378" s="444" t="s">
        <v>1108</v>
      </c>
      <c r="F378" s="444" t="s">
        <v>1109</v>
      </c>
      <c r="G378" s="166" t="s">
        <v>88</v>
      </c>
      <c r="H378" s="262" t="s">
        <v>1024</v>
      </c>
      <c r="I378" s="89"/>
      <c r="J378" s="89"/>
      <c r="K378" s="90">
        <v>305</v>
      </c>
      <c r="L378" s="85"/>
      <c r="M378" s="85"/>
      <c r="N378" s="85"/>
      <c r="O378" s="85"/>
      <c r="P378" s="168">
        <v>0</v>
      </c>
      <c r="Q378" s="434"/>
      <c r="R378" s="28"/>
      <c r="S378" s="29"/>
      <c r="T378" s="28"/>
      <c r="U378" s="30"/>
      <c r="V378" s="30"/>
      <c r="W378" s="30"/>
      <c r="X378" s="30"/>
      <c r="Y378" s="25"/>
      <c r="Z378" s="265" t="str">
        <f>IF((AND('Scope of Work'!J136=TRUE,'Scope of Work'!J157=TRUE,H7=FALSE,'Project Information'!K4=FALSE)),"Y","N")</f>
        <v>N</v>
      </c>
      <c r="AA378" s="265" t="str">
        <f t="shared" si="12"/>
        <v>N</v>
      </c>
      <c r="AD378" s="79" t="s">
        <v>1104</v>
      </c>
      <c r="AE378" s="79" t="s">
        <v>1105</v>
      </c>
      <c r="AF378" s="79" t="s">
        <v>1106</v>
      </c>
      <c r="AG378" s="29"/>
    </row>
    <row r="379" spans="1:33" hidden="1">
      <c r="A379" s="239"/>
      <c r="B379" s="239"/>
      <c r="C379" s="239"/>
      <c r="D379" s="444" t="s">
        <v>1110</v>
      </c>
      <c r="E379" s="444" t="s">
        <v>1111</v>
      </c>
      <c r="F379" s="444" t="s">
        <v>1112</v>
      </c>
      <c r="G379" s="166" t="s">
        <v>954</v>
      </c>
      <c r="H379" s="262" t="s">
        <v>1024</v>
      </c>
      <c r="I379" s="90">
        <v>306</v>
      </c>
      <c r="J379" s="89"/>
      <c r="K379" s="89"/>
      <c r="L379" s="83" t="s">
        <v>1102</v>
      </c>
      <c r="M379" s="83"/>
      <c r="N379" s="83" t="s">
        <v>39</v>
      </c>
      <c r="O379" s="83" t="s">
        <v>40</v>
      </c>
      <c r="P379" s="168">
        <v>0</v>
      </c>
      <c r="Q379" s="263" t="s">
        <v>1103</v>
      </c>
      <c r="R379" s="28"/>
      <c r="S379" s="29"/>
      <c r="T379" s="28"/>
      <c r="U379" s="30"/>
      <c r="V379" s="30"/>
      <c r="W379" s="30"/>
      <c r="X379" s="30"/>
      <c r="Y379" s="25"/>
      <c r="Z379" s="265" t="str">
        <f>IF((AND('Scope of Work'!J136=TRUE,'Scope of Work'!J133=TRUE,'Scope of Work'!J156=TRUE,H7=FALSE,'Project Information'!K4=FALSE)),"Y","N")</f>
        <v>N</v>
      </c>
      <c r="AA379" s="265" t="str">
        <f t="shared" si="12"/>
        <v>N</v>
      </c>
      <c r="AD379" s="79" t="s">
        <v>1113</v>
      </c>
      <c r="AE379" s="79" t="s">
        <v>1114</v>
      </c>
      <c r="AF379" s="79" t="s">
        <v>1115</v>
      </c>
      <c r="AG379" s="29"/>
    </row>
    <row r="380" spans="1:33" hidden="1">
      <c r="A380" s="239"/>
      <c r="B380" s="239"/>
      <c r="C380" s="239"/>
      <c r="D380" s="444" t="s">
        <v>1116</v>
      </c>
      <c r="E380" s="444" t="s">
        <v>1117</v>
      </c>
      <c r="F380" s="444" t="s">
        <v>1118</v>
      </c>
      <c r="G380" s="166" t="s">
        <v>88</v>
      </c>
      <c r="H380" s="262" t="s">
        <v>1024</v>
      </c>
      <c r="I380" s="89"/>
      <c r="J380" s="89"/>
      <c r="K380" s="90">
        <v>306</v>
      </c>
      <c r="L380" s="85"/>
      <c r="M380" s="85"/>
      <c r="N380" s="85"/>
      <c r="O380" s="85"/>
      <c r="P380" s="168">
        <v>0</v>
      </c>
      <c r="Q380" s="434"/>
      <c r="R380" s="28"/>
      <c r="S380" s="29"/>
      <c r="T380" s="28"/>
      <c r="U380" s="30"/>
      <c r="V380" s="30"/>
      <c r="W380" s="30"/>
      <c r="X380" s="30"/>
      <c r="Y380" s="25"/>
      <c r="Z380" s="265" t="str">
        <f>IF((AND('Scope of Work'!J136=TRUE,'Scope of Work'!J156=TRUE,H7=FALSE,'Project Information'!K4=FALSE)),"Y","N")</f>
        <v>N</v>
      </c>
      <c r="AA380" s="265" t="str">
        <f t="shared" si="12"/>
        <v>N</v>
      </c>
      <c r="AD380" s="79" t="s">
        <v>1113</v>
      </c>
      <c r="AE380" s="79" t="s">
        <v>1114</v>
      </c>
      <c r="AF380" s="79" t="s">
        <v>1115</v>
      </c>
      <c r="AG380" s="29"/>
    </row>
    <row r="381" spans="1:33" hidden="1">
      <c r="A381" s="239"/>
      <c r="B381" s="239"/>
      <c r="C381" s="239"/>
      <c r="D381" s="444" t="s">
        <v>1119</v>
      </c>
      <c r="E381" s="444" t="s">
        <v>1120</v>
      </c>
      <c r="F381" s="444" t="s">
        <v>1121</v>
      </c>
      <c r="G381" s="166" t="s">
        <v>1054</v>
      </c>
      <c r="H381" s="262" t="s">
        <v>1024</v>
      </c>
      <c r="I381" s="90">
        <v>307</v>
      </c>
      <c r="J381" s="89"/>
      <c r="K381" s="89"/>
      <c r="L381" s="83" t="s">
        <v>1102</v>
      </c>
      <c r="M381" s="83"/>
      <c r="N381" s="83" t="s">
        <v>39</v>
      </c>
      <c r="O381" s="83" t="s">
        <v>40</v>
      </c>
      <c r="P381" s="168">
        <v>0</v>
      </c>
      <c r="Q381" s="263" t="s">
        <v>1103</v>
      </c>
      <c r="R381" s="28"/>
      <c r="S381" s="29"/>
      <c r="T381" s="28"/>
      <c r="U381" s="30"/>
      <c r="V381" s="30"/>
      <c r="W381" s="30"/>
      <c r="X381" s="30"/>
      <c r="Y381" s="25"/>
      <c r="Z381" s="265" t="str">
        <f>IF((AND('Scope of Work'!J136=TRUE,OR('Scope of Work'!J145,'Scope of Work'!J155=TRUE),H7=FALSE,'Project Information'!K4=FALSE)),"Y","N")</f>
        <v>N</v>
      </c>
      <c r="AA381" s="265" t="str">
        <f t="shared" si="12"/>
        <v>N</v>
      </c>
      <c r="AD381" s="79" t="s">
        <v>1122</v>
      </c>
      <c r="AE381" s="79" t="s">
        <v>1123</v>
      </c>
      <c r="AF381" s="79" t="s">
        <v>1124</v>
      </c>
      <c r="AG381" s="29"/>
    </row>
    <row r="382" spans="1:33" hidden="1">
      <c r="A382" s="239"/>
      <c r="B382" s="239"/>
      <c r="C382" s="239"/>
      <c r="D382" s="444" t="s">
        <v>1125</v>
      </c>
      <c r="E382" s="444" t="s">
        <v>1126</v>
      </c>
      <c r="F382" s="444" t="s">
        <v>1127</v>
      </c>
      <c r="G382" s="166" t="s">
        <v>88</v>
      </c>
      <c r="H382" s="262" t="s">
        <v>1024</v>
      </c>
      <c r="I382" s="89"/>
      <c r="J382" s="89"/>
      <c r="K382" s="90">
        <v>307</v>
      </c>
      <c r="L382" s="85"/>
      <c r="M382" s="85"/>
      <c r="N382" s="85"/>
      <c r="O382" s="85"/>
      <c r="P382" s="168">
        <v>0</v>
      </c>
      <c r="Q382" s="434"/>
      <c r="R382" s="28"/>
      <c r="S382" s="29"/>
      <c r="T382" s="28"/>
      <c r="U382" s="30"/>
      <c r="V382" s="30"/>
      <c r="W382" s="30"/>
      <c r="X382" s="30"/>
      <c r="Y382" s="25"/>
      <c r="Z382" s="265" t="str">
        <f>IF((AND('Scope of Work'!J136=TRUE,OR('Scope of Work'!J145,'Scope of Work'!J155=TRUE),H7=FALSE,'Project Information'!K4=FALSE)),"Y","N")</f>
        <v>N</v>
      </c>
      <c r="AA382" s="265" t="str">
        <f t="shared" si="12"/>
        <v>N</v>
      </c>
      <c r="AD382" s="79" t="s">
        <v>1122</v>
      </c>
      <c r="AE382" s="79" t="s">
        <v>1123</v>
      </c>
      <c r="AF382" s="79" t="s">
        <v>1124</v>
      </c>
      <c r="AG382" s="29"/>
    </row>
    <row r="383" spans="1:33" hidden="1">
      <c r="A383" s="239"/>
      <c r="B383" s="239"/>
      <c r="C383" s="239"/>
      <c r="D383" s="444" t="s">
        <v>1128</v>
      </c>
      <c r="E383" s="444" t="s">
        <v>1129</v>
      </c>
      <c r="F383" s="444" t="s">
        <v>1130</v>
      </c>
      <c r="G383" s="166" t="s">
        <v>1064</v>
      </c>
      <c r="H383" s="262" t="s">
        <v>1024</v>
      </c>
      <c r="I383" s="90">
        <v>308</v>
      </c>
      <c r="J383" s="89"/>
      <c r="K383" s="89"/>
      <c r="L383" s="83" t="s">
        <v>141</v>
      </c>
      <c r="M383" s="83" t="s">
        <v>38</v>
      </c>
      <c r="N383" s="83" t="s">
        <v>39</v>
      </c>
      <c r="O383" s="83" t="s">
        <v>40</v>
      </c>
      <c r="P383" s="168">
        <v>0</v>
      </c>
      <c r="Q383" s="263" t="s">
        <v>1131</v>
      </c>
      <c r="R383" s="28"/>
      <c r="S383" s="29"/>
      <c r="T383" s="28"/>
      <c r="U383" s="30"/>
      <c r="V383" s="30"/>
      <c r="W383" s="30"/>
      <c r="X383" s="30"/>
      <c r="Y383" s="25"/>
      <c r="Z383" s="265" t="str">
        <f>IF((AND('Scope of Work'!J136=TRUE,'Scope of Work'!J142=TRUE,H7=FALSE,'Project Information'!K4=FALSE)),"Y","N")</f>
        <v>N</v>
      </c>
      <c r="AA383" s="265" t="str">
        <f t="shared" si="12"/>
        <v>N</v>
      </c>
      <c r="AD383" s="79" t="s">
        <v>1132</v>
      </c>
      <c r="AE383" s="79" t="s">
        <v>1133</v>
      </c>
      <c r="AF383" s="79" t="s">
        <v>1134</v>
      </c>
      <c r="AG383" s="29"/>
    </row>
    <row r="384" spans="1:33" hidden="1">
      <c r="A384" s="239"/>
      <c r="B384" s="239"/>
      <c r="C384" s="239"/>
      <c r="D384" s="444" t="s">
        <v>1135</v>
      </c>
      <c r="E384" s="444" t="s">
        <v>1136</v>
      </c>
      <c r="F384" s="444" t="s">
        <v>1137</v>
      </c>
      <c r="G384" s="166" t="s">
        <v>88</v>
      </c>
      <c r="H384" s="262" t="s">
        <v>1024</v>
      </c>
      <c r="I384" s="89"/>
      <c r="J384" s="89"/>
      <c r="K384" s="90">
        <v>308</v>
      </c>
      <c r="L384" s="85"/>
      <c r="M384" s="85"/>
      <c r="N384" s="85"/>
      <c r="O384" s="85"/>
      <c r="P384" s="168">
        <v>0</v>
      </c>
      <c r="Q384" s="434"/>
      <c r="R384" s="28"/>
      <c r="S384" s="29"/>
      <c r="T384" s="28"/>
      <c r="U384" s="30"/>
      <c r="V384" s="30"/>
      <c r="W384" s="30"/>
      <c r="X384" s="30"/>
      <c r="Y384" s="25"/>
      <c r="Z384" s="265" t="str">
        <f>IF((AND('Scope of Work'!J136=TRUE,'Scope of Work'!J142=TRUE,H7=FALSE,'Project Information'!K4=FALSE)),"Y","N")</f>
        <v>N</v>
      </c>
      <c r="AA384" s="265" t="str">
        <f t="shared" si="12"/>
        <v>N</v>
      </c>
      <c r="AD384" s="79" t="s">
        <v>1132</v>
      </c>
      <c r="AE384" s="79" t="s">
        <v>1133</v>
      </c>
      <c r="AF384" s="79" t="s">
        <v>1134</v>
      </c>
      <c r="AG384" s="29"/>
    </row>
    <row r="385" spans="1:33" hidden="1">
      <c r="A385" s="239"/>
      <c r="B385" s="239"/>
      <c r="C385" s="239"/>
      <c r="D385" s="444" t="s">
        <v>1138</v>
      </c>
      <c r="E385" s="444" t="s">
        <v>1139</v>
      </c>
      <c r="F385" s="444" t="s">
        <v>1140</v>
      </c>
      <c r="G385" s="166" t="s">
        <v>1141</v>
      </c>
      <c r="H385" s="262" t="s">
        <v>1024</v>
      </c>
      <c r="I385" s="90">
        <v>309</v>
      </c>
      <c r="J385" s="89"/>
      <c r="K385" s="89"/>
      <c r="L385" s="83" t="s">
        <v>1102</v>
      </c>
      <c r="M385" s="83"/>
      <c r="N385" s="83" t="s">
        <v>39</v>
      </c>
      <c r="O385" s="83" t="s">
        <v>40</v>
      </c>
      <c r="P385" s="168">
        <v>0</v>
      </c>
      <c r="Q385" s="263" t="s">
        <v>1103</v>
      </c>
      <c r="R385" s="28"/>
      <c r="S385" s="29"/>
      <c r="T385" s="28"/>
      <c r="U385" s="30"/>
      <c r="V385" s="30"/>
      <c r="W385" s="30"/>
      <c r="X385" s="30"/>
      <c r="Y385" s="25"/>
      <c r="Z385" s="265" t="str">
        <f>IF((AND('Scope of Work'!J136=TRUE,'Scope of Work'!J148=TRUE,H7=FALSE,'Project Information'!K4=FALSE)),"Y","N")</f>
        <v>N</v>
      </c>
      <c r="AA385" s="265" t="str">
        <f t="shared" si="12"/>
        <v>N</v>
      </c>
      <c r="AD385" s="79" t="s">
        <v>1142</v>
      </c>
      <c r="AE385" s="79" t="s">
        <v>1143</v>
      </c>
      <c r="AF385" s="79" t="s">
        <v>1144</v>
      </c>
      <c r="AG385" s="29"/>
    </row>
    <row r="386" spans="1:33" hidden="1">
      <c r="A386" s="239"/>
      <c r="B386" s="239"/>
      <c r="C386" s="239"/>
      <c r="D386" s="444" t="s">
        <v>1145</v>
      </c>
      <c r="E386" s="444" t="s">
        <v>1146</v>
      </c>
      <c r="F386" s="444" t="s">
        <v>1147</v>
      </c>
      <c r="G386" s="166" t="s">
        <v>88</v>
      </c>
      <c r="H386" s="262" t="s">
        <v>1024</v>
      </c>
      <c r="I386" s="89"/>
      <c r="J386" s="89"/>
      <c r="K386" s="90">
        <v>309</v>
      </c>
      <c r="L386" s="85"/>
      <c r="M386" s="85"/>
      <c r="N386" s="85"/>
      <c r="O386" s="85"/>
      <c r="P386" s="168">
        <v>0</v>
      </c>
      <c r="Q386" s="434"/>
      <c r="R386" s="28"/>
      <c r="S386" s="29"/>
      <c r="T386" s="28"/>
      <c r="U386" s="30"/>
      <c r="V386" s="30"/>
      <c r="W386" s="30"/>
      <c r="X386" s="30"/>
      <c r="Y386" s="25"/>
      <c r="Z386" s="265" t="str">
        <f>IF((AND('Scope of Work'!J136=TRUE,'Scope of Work'!J148=TRUE,H7=FALSE,'Project Information'!K4=FALSE)),"Y","N")</f>
        <v>N</v>
      </c>
      <c r="AA386" s="265" t="str">
        <f t="shared" si="12"/>
        <v>N</v>
      </c>
      <c r="AD386" s="79" t="s">
        <v>1142</v>
      </c>
      <c r="AE386" s="79" t="s">
        <v>1143</v>
      </c>
      <c r="AF386" s="79" t="s">
        <v>1144</v>
      </c>
      <c r="AG386" s="29"/>
    </row>
    <row r="387" spans="1:33" hidden="1">
      <c r="A387" s="239"/>
      <c r="B387" s="239"/>
      <c r="C387" s="239"/>
      <c r="D387" s="444" t="s">
        <v>1148</v>
      </c>
      <c r="E387" s="444" t="s">
        <v>1149</v>
      </c>
      <c r="F387" s="444" t="s">
        <v>1150</v>
      </c>
      <c r="G387" s="166" t="s">
        <v>1151</v>
      </c>
      <c r="H387" s="262" t="s">
        <v>1024</v>
      </c>
      <c r="I387" s="90">
        <v>310</v>
      </c>
      <c r="J387" s="89"/>
      <c r="K387" s="89"/>
      <c r="L387" s="83" t="s">
        <v>1102</v>
      </c>
      <c r="M387" s="83"/>
      <c r="N387" s="83" t="s">
        <v>39</v>
      </c>
      <c r="O387" s="83" t="s">
        <v>40</v>
      </c>
      <c r="P387" s="168">
        <v>0</v>
      </c>
      <c r="Q387" s="263" t="s">
        <v>1152</v>
      </c>
      <c r="R387" s="28"/>
      <c r="S387" s="29"/>
      <c r="T387" s="28"/>
      <c r="U387" s="30"/>
      <c r="V387" s="30"/>
      <c r="W387" s="30"/>
      <c r="X387" s="30"/>
      <c r="Y387" s="25"/>
      <c r="Z387" s="265" t="str">
        <f>IF((AND('Scope of Work'!J136=TRUE,'Scope of Work'!J151=TRUE,H7=FALSE,'Project Information'!K4=FALSE)),"Y","N")</f>
        <v>N</v>
      </c>
      <c r="AA387" s="265" t="str">
        <f t="shared" si="12"/>
        <v>N</v>
      </c>
      <c r="AD387" s="79" t="s">
        <v>1153</v>
      </c>
      <c r="AE387" s="79" t="s">
        <v>1154</v>
      </c>
      <c r="AF387" s="79" t="s">
        <v>1155</v>
      </c>
      <c r="AG387" s="29"/>
    </row>
    <row r="388" spans="1:33" hidden="1">
      <c r="A388" s="239"/>
      <c r="B388" s="239"/>
      <c r="C388" s="239"/>
      <c r="D388" s="444" t="s">
        <v>1156</v>
      </c>
      <c r="E388" s="444" t="s">
        <v>1157</v>
      </c>
      <c r="F388" s="444" t="s">
        <v>1158</v>
      </c>
      <c r="G388" s="166" t="s">
        <v>88</v>
      </c>
      <c r="H388" s="262" t="s">
        <v>1024</v>
      </c>
      <c r="I388" s="89"/>
      <c r="J388" s="89"/>
      <c r="K388" s="90">
        <v>310</v>
      </c>
      <c r="L388" s="85"/>
      <c r="M388" s="85"/>
      <c r="N388" s="85"/>
      <c r="O388" s="85"/>
      <c r="P388" s="168">
        <v>0</v>
      </c>
      <c r="Q388" s="434"/>
      <c r="R388" s="28"/>
      <c r="S388" s="29"/>
      <c r="T388" s="28"/>
      <c r="U388" s="30"/>
      <c r="V388" s="30"/>
      <c r="W388" s="30"/>
      <c r="X388" s="30"/>
      <c r="Y388" s="25"/>
      <c r="Z388" s="265" t="str">
        <f>IF((AND('Scope of Work'!J136=TRUE,'Scope of Work'!J151=TRUE,H7=FALSE,'Project Information'!K4=FALSE)),"Y","N")</f>
        <v>N</v>
      </c>
      <c r="AA388" s="265" t="str">
        <f t="shared" si="12"/>
        <v>N</v>
      </c>
      <c r="AD388" s="79" t="s">
        <v>1153</v>
      </c>
      <c r="AE388" s="79" t="s">
        <v>1154</v>
      </c>
      <c r="AF388" s="79" t="s">
        <v>1155</v>
      </c>
      <c r="AG388" s="29"/>
    </row>
    <row r="389" spans="1:33" hidden="1">
      <c r="A389" s="73"/>
      <c r="B389" s="73"/>
      <c r="C389" s="73"/>
      <c r="D389" s="375"/>
      <c r="E389" s="375"/>
      <c r="F389" s="375"/>
      <c r="G389" s="445" t="s">
        <v>1071</v>
      </c>
      <c r="H389" s="377" t="s">
        <v>1029</v>
      </c>
      <c r="I389" s="378" t="s">
        <v>23</v>
      </c>
      <c r="J389" s="379" t="s">
        <v>24</v>
      </c>
      <c r="K389" s="378" t="s">
        <v>25</v>
      </c>
      <c r="L389" s="380" t="s">
        <v>26</v>
      </c>
      <c r="M389" s="380" t="s">
        <v>26</v>
      </c>
      <c r="N389" s="377" t="s">
        <v>27</v>
      </c>
      <c r="O389" s="377" t="s">
        <v>28</v>
      </c>
      <c r="P389" s="377" t="s">
        <v>29</v>
      </c>
      <c r="Q389" s="381" t="s">
        <v>30</v>
      </c>
      <c r="R389" s="28"/>
      <c r="S389" s="29"/>
      <c r="T389" s="28"/>
      <c r="U389" s="30"/>
      <c r="V389" s="30"/>
      <c r="W389" s="30"/>
      <c r="X389" s="30"/>
      <c r="Y389" s="25"/>
      <c r="Z389" s="265" t="str">
        <f>IF('Scope of Work'!J133=TRUE,IF(COUNTIF(AA391:AA396,"Y"),"Show","Hide"),IF(COUNTIF(Z391:Z396,"Y"),"Show","Hide"))</f>
        <v>Hide</v>
      </c>
      <c r="AA389" s="265" t="str">
        <f>IF(Z389="Show","Y","N")</f>
        <v>N</v>
      </c>
      <c r="AD389" s="62"/>
      <c r="AE389" s="62"/>
      <c r="AF389" s="62"/>
      <c r="AG389" s="29"/>
    </row>
    <row r="390" spans="1:33" hidden="1">
      <c r="A390" s="73"/>
      <c r="B390" s="73"/>
      <c r="C390" s="73"/>
      <c r="D390" s="375"/>
      <c r="E390" s="375"/>
      <c r="F390" s="375"/>
      <c r="G390" s="446" t="s">
        <v>1098</v>
      </c>
      <c r="H390" s="380" t="s">
        <v>32</v>
      </c>
      <c r="I390" s="378" t="s">
        <v>33</v>
      </c>
      <c r="J390" s="378" t="s">
        <v>33</v>
      </c>
      <c r="K390" s="378" t="s">
        <v>33</v>
      </c>
      <c r="L390" s="380" t="s">
        <v>33</v>
      </c>
      <c r="M390" s="380" t="s">
        <v>29</v>
      </c>
      <c r="N390" s="377" t="s">
        <v>34</v>
      </c>
      <c r="O390" s="377" t="s">
        <v>29</v>
      </c>
      <c r="P390" s="377"/>
      <c r="Q390" s="381"/>
      <c r="R390" s="28"/>
      <c r="S390" s="29"/>
      <c r="T390" s="28"/>
      <c r="U390" s="30"/>
      <c r="V390" s="30"/>
      <c r="W390" s="30"/>
      <c r="X390" s="30"/>
      <c r="Y390" s="25"/>
      <c r="Z390" s="265" t="str">
        <f>IF('Scope of Work'!J133=TRUE,IF(COUNTIF(AA391:AA396,"Y"),"Show","Hide"),IF(COUNTIF(Z391:Z396,"Y"),"Show","Hide"))</f>
        <v>Hide</v>
      </c>
      <c r="AA390" s="265" t="str">
        <f>IF(Z390="Show","Y","N")</f>
        <v>N</v>
      </c>
      <c r="AD390" s="62"/>
      <c r="AE390" s="62"/>
      <c r="AF390" s="62"/>
      <c r="AG390" s="29"/>
    </row>
    <row r="391" spans="1:33" hidden="1">
      <c r="A391" s="239"/>
      <c r="B391" s="239"/>
      <c r="C391" s="239"/>
      <c r="D391" s="444" t="s">
        <v>1159</v>
      </c>
      <c r="E391" s="444" t="s">
        <v>1160</v>
      </c>
      <c r="F391" s="444" t="s">
        <v>1161</v>
      </c>
      <c r="G391" s="166" t="s">
        <v>988</v>
      </c>
      <c r="H391" s="262" t="s">
        <v>1024</v>
      </c>
      <c r="I391" s="90">
        <v>311</v>
      </c>
      <c r="J391" s="89"/>
      <c r="K391" s="90">
        <v>311</v>
      </c>
      <c r="L391" s="83" t="s">
        <v>1102</v>
      </c>
      <c r="M391" s="83"/>
      <c r="N391" s="83" t="s">
        <v>39</v>
      </c>
      <c r="O391" s="83" t="s">
        <v>40</v>
      </c>
      <c r="P391" s="168">
        <v>0</v>
      </c>
      <c r="Q391" s="263" t="s">
        <v>1103</v>
      </c>
      <c r="R391" s="28"/>
      <c r="S391" s="29"/>
      <c r="T391" s="28"/>
      <c r="U391" s="30"/>
      <c r="V391" s="30"/>
      <c r="W391" s="30"/>
      <c r="X391" s="30"/>
      <c r="Y391" s="25"/>
      <c r="Z391" s="265" t="str">
        <f>IF((AND('Scope of Work'!J137=TRUE,'Scope of Work'!J133=TRUE,'Scope of Work'!J157=TRUE,H7=FALSE,'Project Information'!K4=FALSE)),"Y","N")</f>
        <v>N</v>
      </c>
      <c r="AA391" s="265" t="str">
        <f t="shared" ref="AA391:AA396" si="13">IF($Z391="Y","Y","N")</f>
        <v>N</v>
      </c>
      <c r="AD391" s="79" t="s">
        <v>1162</v>
      </c>
      <c r="AE391" s="79" t="s">
        <v>1163</v>
      </c>
      <c r="AF391" s="79" t="s">
        <v>1164</v>
      </c>
      <c r="AG391" s="29"/>
    </row>
    <row r="392" spans="1:33" hidden="1">
      <c r="A392" s="239"/>
      <c r="B392" s="239"/>
      <c r="C392" s="239"/>
      <c r="D392" s="444" t="s">
        <v>1165</v>
      </c>
      <c r="E392" s="444" t="s">
        <v>1166</v>
      </c>
      <c r="F392" s="444" t="s">
        <v>1167</v>
      </c>
      <c r="G392" s="166" t="s">
        <v>981</v>
      </c>
      <c r="H392" s="262" t="s">
        <v>1024</v>
      </c>
      <c r="I392" s="90">
        <v>312</v>
      </c>
      <c r="J392" s="89"/>
      <c r="K392" s="90">
        <v>312</v>
      </c>
      <c r="L392" s="83" t="s">
        <v>1102</v>
      </c>
      <c r="M392" s="83"/>
      <c r="N392" s="83" t="s">
        <v>39</v>
      </c>
      <c r="O392" s="83" t="s">
        <v>40</v>
      </c>
      <c r="P392" s="168">
        <v>0</v>
      </c>
      <c r="Q392" s="263" t="s">
        <v>1103</v>
      </c>
      <c r="R392" s="28"/>
      <c r="S392" s="29"/>
      <c r="T392" s="28"/>
      <c r="U392" s="30"/>
      <c r="V392" s="30"/>
      <c r="W392" s="30"/>
      <c r="X392" s="30"/>
      <c r="Y392" s="25"/>
      <c r="Z392" s="265" t="str">
        <f>IF((AND('Scope of Work'!J137=TRUE,'Scope of Work'!J133=TRUE,'Scope of Work'!J156=TRUE,H7=FALSE,'Project Information'!K4=FALSE)),"Y","N")</f>
        <v>N</v>
      </c>
      <c r="AA392" s="265" t="str">
        <f t="shared" si="13"/>
        <v>N</v>
      </c>
      <c r="AD392" s="79" t="s">
        <v>1168</v>
      </c>
      <c r="AE392" s="79" t="s">
        <v>1169</v>
      </c>
      <c r="AF392" s="79" t="s">
        <v>1170</v>
      </c>
      <c r="AG392" s="29"/>
    </row>
    <row r="393" spans="1:33" hidden="1">
      <c r="A393" s="239"/>
      <c r="B393" s="239"/>
      <c r="C393" s="239"/>
      <c r="D393" s="444" t="s">
        <v>1171</v>
      </c>
      <c r="E393" s="444" t="s">
        <v>1172</v>
      </c>
      <c r="F393" s="444" t="s">
        <v>1173</v>
      </c>
      <c r="G393" s="166" t="s">
        <v>1087</v>
      </c>
      <c r="H393" s="262" t="s">
        <v>1024</v>
      </c>
      <c r="I393" s="90">
        <v>313</v>
      </c>
      <c r="J393" s="89"/>
      <c r="K393" s="90">
        <v>313</v>
      </c>
      <c r="L393" s="83" t="s">
        <v>1102</v>
      </c>
      <c r="M393" s="83"/>
      <c r="N393" s="83" t="s">
        <v>39</v>
      </c>
      <c r="O393" s="83" t="s">
        <v>40</v>
      </c>
      <c r="P393" s="168">
        <v>0</v>
      </c>
      <c r="Q393" s="263" t="s">
        <v>1152</v>
      </c>
      <c r="R393" s="28"/>
      <c r="S393" s="29"/>
      <c r="T393" s="28"/>
      <c r="U393" s="30"/>
      <c r="V393" s="30"/>
      <c r="W393" s="30"/>
      <c r="X393" s="30"/>
      <c r="Y393" s="25"/>
      <c r="Z393" s="265" t="str">
        <f>IF((AND('Scope of Work'!J137=TRUE,OR('Scope of Work'!J145,'Scope of Work'!J155=TRUE),H7=FALSE,'Project Information'!K4=FALSE)),"Y","N")</f>
        <v>N</v>
      </c>
      <c r="AA393" s="265" t="str">
        <f t="shared" si="13"/>
        <v>N</v>
      </c>
      <c r="AD393" s="79" t="s">
        <v>1174</v>
      </c>
      <c r="AE393" s="79" t="s">
        <v>1175</v>
      </c>
      <c r="AF393" s="79" t="s">
        <v>1176</v>
      </c>
      <c r="AG393" s="29"/>
    </row>
    <row r="394" spans="1:33" hidden="1">
      <c r="A394" s="239"/>
      <c r="B394" s="239"/>
      <c r="C394" s="239"/>
      <c r="D394" s="444" t="s">
        <v>1177</v>
      </c>
      <c r="E394" s="444" t="s">
        <v>1178</v>
      </c>
      <c r="F394" s="444" t="s">
        <v>1179</v>
      </c>
      <c r="G394" s="166" t="s">
        <v>1094</v>
      </c>
      <c r="H394" s="262" t="s">
        <v>1024</v>
      </c>
      <c r="I394" s="90">
        <v>314</v>
      </c>
      <c r="J394" s="89"/>
      <c r="K394" s="90">
        <v>314</v>
      </c>
      <c r="L394" s="83" t="s">
        <v>141</v>
      </c>
      <c r="M394" s="83" t="s">
        <v>38</v>
      </c>
      <c r="N394" s="83" t="s">
        <v>39</v>
      </c>
      <c r="O394" s="83" t="s">
        <v>40</v>
      </c>
      <c r="P394" s="168">
        <v>0</v>
      </c>
      <c r="Q394" s="263" t="s">
        <v>1180</v>
      </c>
      <c r="R394" s="28"/>
      <c r="S394" s="29"/>
      <c r="T394" s="28"/>
      <c r="U394" s="30"/>
      <c r="V394" s="30"/>
      <c r="W394" s="30"/>
      <c r="X394" s="30"/>
      <c r="Y394" s="25"/>
      <c r="Z394" s="265" t="str">
        <f>IF((AND('Scope of Work'!J137=TRUE,'Scope of Work'!J142=TRUE,H7=FALSE,'Project Information'!K4=FALSE)),"Y","N")</f>
        <v>N</v>
      </c>
      <c r="AA394" s="265" t="str">
        <f t="shared" si="13"/>
        <v>N</v>
      </c>
      <c r="AD394" s="79" t="s">
        <v>1181</v>
      </c>
      <c r="AE394" s="79" t="s">
        <v>1182</v>
      </c>
      <c r="AF394" s="79" t="s">
        <v>1183</v>
      </c>
      <c r="AG394" s="29"/>
    </row>
    <row r="395" spans="1:33" hidden="1">
      <c r="A395" s="239"/>
      <c r="B395" s="239"/>
      <c r="C395" s="239"/>
      <c r="D395" s="444" t="s">
        <v>1184</v>
      </c>
      <c r="E395" s="444" t="s">
        <v>1185</v>
      </c>
      <c r="F395" s="444" t="s">
        <v>1186</v>
      </c>
      <c r="G395" s="166" t="s">
        <v>1187</v>
      </c>
      <c r="H395" s="262" t="s">
        <v>1024</v>
      </c>
      <c r="I395" s="90">
        <v>315</v>
      </c>
      <c r="J395" s="89"/>
      <c r="K395" s="90">
        <v>315</v>
      </c>
      <c r="L395" s="83" t="s">
        <v>1102</v>
      </c>
      <c r="M395" s="83" t="s">
        <v>1188</v>
      </c>
      <c r="N395" s="83" t="s">
        <v>39</v>
      </c>
      <c r="O395" s="83" t="s">
        <v>40</v>
      </c>
      <c r="P395" s="168">
        <v>0</v>
      </c>
      <c r="Q395" s="263" t="s">
        <v>1152</v>
      </c>
      <c r="R395" s="28"/>
      <c r="S395" s="29"/>
      <c r="T395" s="28"/>
      <c r="U395" s="30"/>
      <c r="V395" s="30"/>
      <c r="W395" s="30"/>
      <c r="X395" s="30"/>
      <c r="Y395" s="25"/>
      <c r="Z395" s="265" t="str">
        <f>IF((AND('Scope of Work'!J137=TRUE,'Scope of Work'!J148=TRUE,H7=FALSE,'Project Information'!K4=FALSE)),"Y","N")</f>
        <v>N</v>
      </c>
      <c r="AA395" s="265" t="str">
        <f t="shared" si="13"/>
        <v>N</v>
      </c>
      <c r="AD395" s="79" t="s">
        <v>1189</v>
      </c>
      <c r="AE395" s="79" t="s">
        <v>1190</v>
      </c>
      <c r="AF395" s="79" t="s">
        <v>1191</v>
      </c>
      <c r="AG395" s="29"/>
    </row>
    <row r="396" spans="1:33" hidden="1">
      <c r="A396" s="239"/>
      <c r="B396" s="239"/>
      <c r="C396" s="239"/>
      <c r="D396" s="444" t="s">
        <v>1192</v>
      </c>
      <c r="E396" s="444" t="s">
        <v>1193</v>
      </c>
      <c r="F396" s="444" t="s">
        <v>1194</v>
      </c>
      <c r="G396" s="166" t="s">
        <v>1195</v>
      </c>
      <c r="H396" s="262" t="s">
        <v>1024</v>
      </c>
      <c r="I396" s="90">
        <v>316</v>
      </c>
      <c r="J396" s="89"/>
      <c r="K396" s="90">
        <v>316</v>
      </c>
      <c r="L396" s="83" t="s">
        <v>1102</v>
      </c>
      <c r="M396" s="83" t="s">
        <v>1188</v>
      </c>
      <c r="N396" s="83" t="s">
        <v>39</v>
      </c>
      <c r="O396" s="83" t="s">
        <v>40</v>
      </c>
      <c r="P396" s="168">
        <v>0</v>
      </c>
      <c r="Q396" s="263" t="s">
        <v>1103</v>
      </c>
      <c r="R396" s="28"/>
      <c r="S396" s="29"/>
      <c r="T396" s="28"/>
      <c r="U396" s="30"/>
      <c r="V396" s="30"/>
      <c r="W396" s="30"/>
      <c r="X396" s="30"/>
      <c r="Y396" s="25"/>
      <c r="Z396" s="265" t="str">
        <f>IF((AND('Scope of Work'!J137=TRUE,'Scope of Work'!J151=TRUE,H7=FALSE,'Project Information'!K4=FALSE)),"Y","N")</f>
        <v>N</v>
      </c>
      <c r="AA396" s="265" t="str">
        <f t="shared" si="13"/>
        <v>N</v>
      </c>
      <c r="AD396" s="79" t="s">
        <v>1196</v>
      </c>
      <c r="AE396" s="79" t="s">
        <v>1197</v>
      </c>
      <c r="AF396" s="79" t="s">
        <v>1198</v>
      </c>
      <c r="AG396" s="29"/>
    </row>
    <row r="397" spans="1:33" hidden="1">
      <c r="A397" s="73"/>
      <c r="B397" s="73"/>
      <c r="C397" s="73"/>
      <c r="D397" s="375"/>
      <c r="E397" s="376"/>
      <c r="F397" s="376"/>
      <c r="G397" s="447" t="s">
        <v>1028</v>
      </c>
      <c r="H397" s="377" t="s">
        <v>1199</v>
      </c>
      <c r="I397" s="378" t="s">
        <v>23</v>
      </c>
      <c r="J397" s="379" t="s">
        <v>24</v>
      </c>
      <c r="K397" s="378" t="s">
        <v>25</v>
      </c>
      <c r="L397" s="380" t="s">
        <v>26</v>
      </c>
      <c r="M397" s="380" t="s">
        <v>26</v>
      </c>
      <c r="N397" s="377" t="s">
        <v>27</v>
      </c>
      <c r="O397" s="377" t="s">
        <v>28</v>
      </c>
      <c r="P397" s="377" t="s">
        <v>29</v>
      </c>
      <c r="Q397" s="381" t="s">
        <v>30</v>
      </c>
      <c r="R397" s="28"/>
      <c r="S397" s="29"/>
      <c r="T397" s="28"/>
      <c r="U397" s="30"/>
      <c r="V397" s="30"/>
      <c r="W397" s="30"/>
      <c r="X397" s="30"/>
      <c r="Y397" s="25"/>
      <c r="Z397" s="265" t="str">
        <f>IF('Scope of Work'!J133=TRUE,IF(COUNTIF(AA399:AA410,"Y"),"Show","Hide"),IF(COUNTIF(Z399:Z410,"Y"),"Show","Hide"))</f>
        <v>Hide</v>
      </c>
      <c r="AA397" s="265" t="str">
        <f>IF(Z397="Show","Y","N")</f>
        <v>N</v>
      </c>
      <c r="AG397" s="29"/>
    </row>
    <row r="398" spans="1:33" hidden="1">
      <c r="A398" s="73"/>
      <c r="B398" s="73"/>
      <c r="C398" s="73"/>
      <c r="D398" s="375"/>
      <c r="E398" s="376"/>
      <c r="F398" s="376"/>
      <c r="G398" s="448" t="s">
        <v>1098</v>
      </c>
      <c r="H398" s="380" t="s">
        <v>32</v>
      </c>
      <c r="I398" s="378" t="s">
        <v>33</v>
      </c>
      <c r="J398" s="378" t="s">
        <v>33</v>
      </c>
      <c r="K398" s="378" t="s">
        <v>33</v>
      </c>
      <c r="L398" s="380" t="s">
        <v>33</v>
      </c>
      <c r="M398" s="380" t="s">
        <v>29</v>
      </c>
      <c r="N398" s="377" t="s">
        <v>34</v>
      </c>
      <c r="O398" s="377" t="s">
        <v>29</v>
      </c>
      <c r="P398" s="377"/>
      <c r="Q398" s="381"/>
      <c r="R398" s="28"/>
      <c r="S398" s="29"/>
      <c r="T398" s="28"/>
      <c r="U398" s="30"/>
      <c r="V398" s="30"/>
      <c r="W398" s="30"/>
      <c r="X398" s="30"/>
      <c r="Y398" s="25"/>
      <c r="Z398" s="265" t="str">
        <f>IF('Scope of Work'!J133=TRUE,IF(COUNTIF(AA399:AA410,"Y"),"Show","Hide"),IF(COUNTIF(Z399:Z410,"Y"),"Show","Hide"))</f>
        <v>Hide</v>
      </c>
      <c r="AA398" s="265" t="str">
        <f>IF(Z398="Show","Y","N")</f>
        <v>N</v>
      </c>
      <c r="AD398" s="62"/>
      <c r="AE398" s="62"/>
      <c r="AF398" s="62"/>
      <c r="AG398" s="29"/>
    </row>
    <row r="399" spans="1:33" hidden="1">
      <c r="A399" s="239"/>
      <c r="B399" s="239"/>
      <c r="C399" s="239"/>
      <c r="D399" s="444" t="s">
        <v>1200</v>
      </c>
      <c r="E399" s="444" t="s">
        <v>1201</v>
      </c>
      <c r="F399" s="444" t="s">
        <v>1202</v>
      </c>
      <c r="G399" s="166" t="s">
        <v>964</v>
      </c>
      <c r="H399" s="262" t="s">
        <v>1203</v>
      </c>
      <c r="I399" s="90">
        <v>305.5</v>
      </c>
      <c r="J399" s="89"/>
      <c r="K399" s="89"/>
      <c r="L399" s="83" t="s">
        <v>1102</v>
      </c>
      <c r="M399" s="83"/>
      <c r="N399" s="83" t="s">
        <v>39</v>
      </c>
      <c r="O399" s="83" t="s">
        <v>40</v>
      </c>
      <c r="P399" s="168">
        <v>0</v>
      </c>
      <c r="Q399" s="263" t="s">
        <v>1204</v>
      </c>
      <c r="R399" s="28"/>
      <c r="S399" s="29"/>
      <c r="T399" s="28"/>
      <c r="U399" s="30"/>
      <c r="V399" s="30"/>
      <c r="W399" s="30"/>
      <c r="X399" s="30"/>
      <c r="Y399" s="25"/>
      <c r="Z399" s="265" t="str">
        <f>IF((AND('Scope of Work'!J135=TRUE,'Scope of Work'!J133=TRUE,'Scope of Work'!J157=TRUE,H7=FALSE,'Project Information'!K4=FALSE)),"Y","N")</f>
        <v>N</v>
      </c>
      <c r="AA399" s="265" t="str">
        <f t="shared" ref="AA399:AA410" si="14">IF($Z399="Y","Y","N")</f>
        <v>N</v>
      </c>
      <c r="AD399" s="79" t="s">
        <v>1205</v>
      </c>
      <c r="AE399" s="79" t="s">
        <v>1206</v>
      </c>
      <c r="AF399" s="79" t="s">
        <v>1207</v>
      </c>
      <c r="AG399" s="29"/>
    </row>
    <row r="400" spans="1:33" hidden="1">
      <c r="A400" s="239"/>
      <c r="B400" s="239"/>
      <c r="C400" s="239"/>
      <c r="D400" s="444" t="s">
        <v>1208</v>
      </c>
      <c r="E400" s="444" t="s">
        <v>1209</v>
      </c>
      <c r="F400" s="444" t="s">
        <v>1210</v>
      </c>
      <c r="G400" s="166" t="s">
        <v>88</v>
      </c>
      <c r="H400" s="262" t="s">
        <v>1203</v>
      </c>
      <c r="I400" s="89"/>
      <c r="J400" s="89"/>
      <c r="K400" s="90">
        <f>I399</f>
        <v>305.5</v>
      </c>
      <c r="L400" s="85"/>
      <c r="M400" s="85"/>
      <c r="N400" s="85"/>
      <c r="O400" s="85"/>
      <c r="P400" s="168">
        <v>0</v>
      </c>
      <c r="Q400" s="434"/>
      <c r="R400" s="28"/>
      <c r="S400" s="29"/>
      <c r="T400" s="28"/>
      <c r="U400" s="30"/>
      <c r="V400" s="30"/>
      <c r="W400" s="30"/>
      <c r="X400" s="30"/>
      <c r="Y400" s="25"/>
      <c r="Z400" s="265" t="str">
        <f>IF((AND('Scope of Work'!J135=TRUE,'Scope of Work'!J157=TRUE,H7=FALSE,'Project Information'!K4=FALSE)),"Y","N")</f>
        <v>N</v>
      </c>
      <c r="AA400" s="265" t="str">
        <f t="shared" si="14"/>
        <v>N</v>
      </c>
      <c r="AD400" s="79" t="s">
        <v>1205</v>
      </c>
      <c r="AE400" s="79" t="s">
        <v>1206</v>
      </c>
      <c r="AF400" s="79" t="s">
        <v>1207</v>
      </c>
      <c r="AG400" s="29"/>
    </row>
    <row r="401" spans="1:33" hidden="1">
      <c r="A401" s="239"/>
      <c r="B401" s="239"/>
      <c r="C401" s="239"/>
      <c r="D401" s="444" t="s">
        <v>1211</v>
      </c>
      <c r="E401" s="444" t="s">
        <v>1212</v>
      </c>
      <c r="F401" s="444" t="s">
        <v>1213</v>
      </c>
      <c r="G401" s="166" t="s">
        <v>954</v>
      </c>
      <c r="H401" s="262" t="s">
        <v>1203</v>
      </c>
      <c r="I401" s="90">
        <v>306.5</v>
      </c>
      <c r="J401" s="89"/>
      <c r="K401" s="89"/>
      <c r="L401" s="83" t="s">
        <v>1102</v>
      </c>
      <c r="M401" s="83"/>
      <c r="N401" s="83" t="s">
        <v>39</v>
      </c>
      <c r="O401" s="83" t="s">
        <v>40</v>
      </c>
      <c r="P401" s="168">
        <v>0</v>
      </c>
      <c r="Q401" s="263" t="s">
        <v>1204</v>
      </c>
      <c r="R401" s="28"/>
      <c r="S401" s="29"/>
      <c r="T401" s="28"/>
      <c r="U401" s="30"/>
      <c r="V401" s="30"/>
      <c r="W401" s="30"/>
      <c r="X401" s="30"/>
      <c r="Y401" s="25"/>
      <c r="Z401" s="265" t="str">
        <f>IF((AND('Scope of Work'!J135=TRUE,'Scope of Work'!J133=TRUE,'Scope of Work'!J156=TRUE,H7=FALSE,'Project Information'!K4=FALSE)),"Y","N")</f>
        <v>N</v>
      </c>
      <c r="AA401" s="265" t="str">
        <f t="shared" si="14"/>
        <v>N</v>
      </c>
      <c r="AD401" s="79" t="s">
        <v>1214</v>
      </c>
      <c r="AE401" s="79" t="s">
        <v>1215</v>
      </c>
      <c r="AF401" s="79" t="s">
        <v>1216</v>
      </c>
      <c r="AG401" s="29"/>
    </row>
    <row r="402" spans="1:33" hidden="1">
      <c r="A402" s="239"/>
      <c r="B402" s="239"/>
      <c r="C402" s="239"/>
      <c r="D402" s="444" t="s">
        <v>1217</v>
      </c>
      <c r="E402" s="444" t="s">
        <v>1218</v>
      </c>
      <c r="F402" s="444" t="s">
        <v>1219</v>
      </c>
      <c r="G402" s="166" t="s">
        <v>88</v>
      </c>
      <c r="H402" s="262" t="s">
        <v>1203</v>
      </c>
      <c r="I402" s="89"/>
      <c r="J402" s="89"/>
      <c r="K402" s="90">
        <f>I401</f>
        <v>306.5</v>
      </c>
      <c r="L402" s="85"/>
      <c r="M402" s="85"/>
      <c r="N402" s="85"/>
      <c r="O402" s="85"/>
      <c r="P402" s="168">
        <v>0</v>
      </c>
      <c r="Q402" s="434"/>
      <c r="R402" s="28"/>
      <c r="S402" s="29"/>
      <c r="T402" s="28"/>
      <c r="U402" s="30"/>
      <c r="V402" s="30"/>
      <c r="W402" s="30"/>
      <c r="X402" s="30"/>
      <c r="Y402" s="25"/>
      <c r="Z402" s="265" t="str">
        <f>IF((AND('Scope of Work'!J135=TRUE,'Scope of Work'!J156=TRUE,H7=FALSE,'Project Information'!K4=FALSE)),"Y","N")</f>
        <v>N</v>
      </c>
      <c r="AA402" s="265" t="str">
        <f t="shared" si="14"/>
        <v>N</v>
      </c>
      <c r="AD402" s="79" t="s">
        <v>1214</v>
      </c>
      <c r="AE402" s="79" t="s">
        <v>1215</v>
      </c>
      <c r="AF402" s="79" t="s">
        <v>1216</v>
      </c>
      <c r="AG402" s="29"/>
    </row>
    <row r="403" spans="1:33" hidden="1">
      <c r="A403" s="239"/>
      <c r="B403" s="239"/>
      <c r="C403" s="239"/>
      <c r="D403" s="444" t="s">
        <v>1220</v>
      </c>
      <c r="E403" s="444" t="s">
        <v>1221</v>
      </c>
      <c r="F403" s="444" t="s">
        <v>1222</v>
      </c>
      <c r="G403" s="166" t="s">
        <v>1054</v>
      </c>
      <c r="H403" s="262" t="s">
        <v>1203</v>
      </c>
      <c r="I403" s="90">
        <v>307.5</v>
      </c>
      <c r="J403" s="89"/>
      <c r="K403" s="89"/>
      <c r="L403" s="83" t="s">
        <v>1102</v>
      </c>
      <c r="M403" s="83"/>
      <c r="N403" s="83" t="s">
        <v>39</v>
      </c>
      <c r="O403" s="83" t="s">
        <v>40</v>
      </c>
      <c r="P403" s="168">
        <v>0</v>
      </c>
      <c r="Q403" s="263" t="s">
        <v>1204</v>
      </c>
      <c r="R403" s="28"/>
      <c r="S403" s="29"/>
      <c r="T403" s="28"/>
      <c r="U403" s="30"/>
      <c r="V403" s="30"/>
      <c r="W403" s="30"/>
      <c r="X403" s="30"/>
      <c r="Y403" s="25"/>
      <c r="Z403" s="265" t="str">
        <f>IF((AND('Scope of Work'!J135=TRUE,OR('Scope of Work'!J145,'Scope of Work'!J155=TRUE),H7=FALSE,'Project Information'!K4=FALSE)),"Y","N")</f>
        <v>N</v>
      </c>
      <c r="AA403" s="265" t="str">
        <f t="shared" si="14"/>
        <v>N</v>
      </c>
      <c r="AD403" s="79" t="s">
        <v>1223</v>
      </c>
      <c r="AE403" s="79" t="s">
        <v>1224</v>
      </c>
      <c r="AF403" s="79" t="s">
        <v>1225</v>
      </c>
      <c r="AG403" s="29"/>
    </row>
    <row r="404" spans="1:33" hidden="1">
      <c r="A404" s="239"/>
      <c r="B404" s="239"/>
      <c r="C404" s="239"/>
      <c r="D404" s="444" t="s">
        <v>1226</v>
      </c>
      <c r="E404" s="444" t="s">
        <v>1227</v>
      </c>
      <c r="F404" s="444" t="s">
        <v>1228</v>
      </c>
      <c r="G404" s="166" t="s">
        <v>88</v>
      </c>
      <c r="H404" s="262" t="s">
        <v>1203</v>
      </c>
      <c r="I404" s="89"/>
      <c r="J404" s="89"/>
      <c r="K404" s="90">
        <f>I403</f>
        <v>307.5</v>
      </c>
      <c r="L404" s="85"/>
      <c r="M404" s="85"/>
      <c r="N404" s="85"/>
      <c r="O404" s="85"/>
      <c r="P404" s="168">
        <v>0</v>
      </c>
      <c r="Q404" s="434"/>
      <c r="R404" s="28"/>
      <c r="S404" s="29"/>
      <c r="T404" s="28"/>
      <c r="U404" s="30"/>
      <c r="V404" s="30"/>
      <c r="W404" s="30"/>
      <c r="X404" s="30"/>
      <c r="Y404" s="25"/>
      <c r="Z404" s="265" t="str">
        <f>IF((AND('Scope of Work'!J135=TRUE,OR('Scope of Work'!J145,'Scope of Work'!J155=TRUE),H7=FALSE,'Project Information'!K4=FALSE)),"Y","N")</f>
        <v>N</v>
      </c>
      <c r="AA404" s="265" t="str">
        <f t="shared" si="14"/>
        <v>N</v>
      </c>
      <c r="AD404" s="79" t="s">
        <v>1223</v>
      </c>
      <c r="AE404" s="79" t="s">
        <v>1224</v>
      </c>
      <c r="AF404" s="79" t="s">
        <v>1225</v>
      </c>
      <c r="AG404" s="29"/>
    </row>
    <row r="405" spans="1:33" hidden="1">
      <c r="A405" s="239"/>
      <c r="B405" s="239"/>
      <c r="C405" s="239"/>
      <c r="D405" s="444" t="s">
        <v>1229</v>
      </c>
      <c r="E405" s="444" t="s">
        <v>1230</v>
      </c>
      <c r="F405" s="444" t="s">
        <v>1231</v>
      </c>
      <c r="G405" s="166" t="s">
        <v>1064</v>
      </c>
      <c r="H405" s="262" t="s">
        <v>1203</v>
      </c>
      <c r="I405" s="90">
        <v>308.5</v>
      </c>
      <c r="J405" s="89"/>
      <c r="K405" s="89"/>
      <c r="L405" s="83" t="s">
        <v>141</v>
      </c>
      <c r="M405" s="83" t="s">
        <v>38</v>
      </c>
      <c r="N405" s="83" t="s">
        <v>39</v>
      </c>
      <c r="O405" s="83" t="s">
        <v>40</v>
      </c>
      <c r="P405" s="168">
        <v>0</v>
      </c>
      <c r="Q405" s="263" t="s">
        <v>1232</v>
      </c>
      <c r="R405" s="28"/>
      <c r="S405" s="29"/>
      <c r="T405" s="28"/>
      <c r="U405" s="30"/>
      <c r="V405" s="30"/>
      <c r="W405" s="30"/>
      <c r="X405" s="30"/>
      <c r="Y405" s="25"/>
      <c r="Z405" s="265" t="str">
        <f>IF((AND('Scope of Work'!J135=TRUE,'Scope of Work'!J142=TRUE,H7=FALSE,'Project Information'!K4=FALSE)),"Y","N")</f>
        <v>N</v>
      </c>
      <c r="AA405" s="265" t="str">
        <f t="shared" si="14"/>
        <v>N</v>
      </c>
      <c r="AD405" s="79" t="s">
        <v>1233</v>
      </c>
      <c r="AE405" s="79" t="s">
        <v>1234</v>
      </c>
      <c r="AF405" s="79" t="s">
        <v>1235</v>
      </c>
      <c r="AG405" s="29"/>
    </row>
    <row r="406" spans="1:33" hidden="1">
      <c r="A406" s="239"/>
      <c r="B406" s="239"/>
      <c r="C406" s="239"/>
      <c r="D406" s="444" t="s">
        <v>1236</v>
      </c>
      <c r="E406" s="444" t="s">
        <v>1237</v>
      </c>
      <c r="F406" s="444" t="s">
        <v>1238</v>
      </c>
      <c r="G406" s="166" t="s">
        <v>88</v>
      </c>
      <c r="H406" s="262" t="s">
        <v>1203</v>
      </c>
      <c r="I406" s="89"/>
      <c r="J406" s="89"/>
      <c r="K406" s="90">
        <f>I405</f>
        <v>308.5</v>
      </c>
      <c r="L406" s="85"/>
      <c r="M406" s="85"/>
      <c r="N406" s="85"/>
      <c r="O406" s="85"/>
      <c r="P406" s="168">
        <v>0</v>
      </c>
      <c r="Q406" s="434"/>
      <c r="R406" s="28"/>
      <c r="S406" s="29"/>
      <c r="T406" s="28"/>
      <c r="U406" s="30"/>
      <c r="V406" s="30"/>
      <c r="W406" s="30"/>
      <c r="X406" s="30"/>
      <c r="Y406" s="25"/>
      <c r="Z406" s="265" t="str">
        <f>IF((AND('Scope of Work'!J135=TRUE,'Scope of Work'!J142=TRUE,H7=FALSE,'Project Information'!K4=FALSE)),"Y","N")</f>
        <v>N</v>
      </c>
      <c r="AA406" s="265" t="str">
        <f t="shared" si="14"/>
        <v>N</v>
      </c>
      <c r="AD406" s="79" t="s">
        <v>1233</v>
      </c>
      <c r="AE406" s="79" t="s">
        <v>1234</v>
      </c>
      <c r="AF406" s="79" t="s">
        <v>1235</v>
      </c>
      <c r="AG406" s="29"/>
    </row>
    <row r="407" spans="1:33" hidden="1">
      <c r="A407" s="239"/>
      <c r="B407" s="239"/>
      <c r="C407" s="239"/>
      <c r="D407" s="166" t="s">
        <v>1239</v>
      </c>
      <c r="E407" s="166" t="s">
        <v>1240</v>
      </c>
      <c r="F407" s="166" t="s">
        <v>1241</v>
      </c>
      <c r="G407" s="166" t="s">
        <v>1141</v>
      </c>
      <c r="H407" s="262" t="s">
        <v>1203</v>
      </c>
      <c r="I407" s="90">
        <v>309.5</v>
      </c>
      <c r="J407" s="90"/>
      <c r="K407" s="90"/>
      <c r="L407" s="83" t="s">
        <v>1102</v>
      </c>
      <c r="M407" s="83"/>
      <c r="N407" s="83" t="s">
        <v>39</v>
      </c>
      <c r="O407" s="83" t="s">
        <v>40</v>
      </c>
      <c r="P407" s="168">
        <v>0</v>
      </c>
      <c r="Q407" s="263" t="s">
        <v>1204</v>
      </c>
      <c r="R407" s="28"/>
      <c r="S407" s="29"/>
      <c r="T407" s="28"/>
      <c r="U407" s="30"/>
      <c r="V407" s="30"/>
      <c r="W407" s="30"/>
      <c r="X407" s="30"/>
      <c r="Y407" s="25"/>
      <c r="Z407" s="265" t="str">
        <f>IF((AND('Scope of Work'!J135=TRUE,'Scope of Work'!J148=TRUE,H7=FALSE,'Project Information'!K4=FALSE)),"Y","N")</f>
        <v>N</v>
      </c>
      <c r="AA407" s="265" t="str">
        <f t="shared" si="14"/>
        <v>N</v>
      </c>
      <c r="AD407" s="79" t="s">
        <v>1242</v>
      </c>
      <c r="AE407" s="79" t="s">
        <v>1243</v>
      </c>
      <c r="AF407" s="79" t="s">
        <v>1244</v>
      </c>
      <c r="AG407" s="29"/>
    </row>
    <row r="408" spans="1:33" hidden="1">
      <c r="A408" s="239"/>
      <c r="B408" s="239"/>
      <c r="C408" s="239"/>
      <c r="D408" s="166" t="s">
        <v>1245</v>
      </c>
      <c r="E408" s="166" t="s">
        <v>1246</v>
      </c>
      <c r="F408" s="166" t="s">
        <v>1247</v>
      </c>
      <c r="G408" s="166" t="s">
        <v>88</v>
      </c>
      <c r="H408" s="262" t="s">
        <v>1203</v>
      </c>
      <c r="I408" s="90"/>
      <c r="J408" s="90"/>
      <c r="K408" s="90">
        <f>I407</f>
        <v>309.5</v>
      </c>
      <c r="L408" s="83"/>
      <c r="M408" s="83"/>
      <c r="N408" s="83"/>
      <c r="O408" s="83"/>
      <c r="P408" s="168">
        <v>0</v>
      </c>
      <c r="Q408" s="434"/>
      <c r="R408" s="28"/>
      <c r="S408" s="29"/>
      <c r="T408" s="28"/>
      <c r="U408" s="30"/>
      <c r="V408" s="30"/>
      <c r="W408" s="30"/>
      <c r="X408" s="30"/>
      <c r="Y408" s="25"/>
      <c r="Z408" s="265" t="str">
        <f>IF((AND('Scope of Work'!J135=TRUE,'Scope of Work'!J148=TRUE,H7=FALSE,'Project Information'!K4=FALSE)),"Y","N")</f>
        <v>N</v>
      </c>
      <c r="AA408" s="265" t="str">
        <f t="shared" si="14"/>
        <v>N</v>
      </c>
      <c r="AD408" s="79" t="s">
        <v>1242</v>
      </c>
      <c r="AE408" s="79" t="s">
        <v>1243</v>
      </c>
      <c r="AF408" s="79" t="s">
        <v>1244</v>
      </c>
      <c r="AG408" s="29"/>
    </row>
    <row r="409" spans="1:33" hidden="1">
      <c r="A409" s="239"/>
      <c r="B409" s="239"/>
      <c r="C409" s="239"/>
      <c r="D409" s="166" t="s">
        <v>1248</v>
      </c>
      <c r="E409" s="166" t="s">
        <v>1249</v>
      </c>
      <c r="F409" s="166" t="s">
        <v>1250</v>
      </c>
      <c r="G409" s="166" t="s">
        <v>1151</v>
      </c>
      <c r="H409" s="262" t="s">
        <v>1203</v>
      </c>
      <c r="I409" s="90">
        <v>310.5</v>
      </c>
      <c r="J409" s="90"/>
      <c r="K409" s="90"/>
      <c r="L409" s="83" t="s">
        <v>1102</v>
      </c>
      <c r="M409" s="83"/>
      <c r="N409" s="83" t="s">
        <v>39</v>
      </c>
      <c r="O409" s="83" t="s">
        <v>40</v>
      </c>
      <c r="P409" s="168">
        <v>0</v>
      </c>
      <c r="Q409" s="263" t="s">
        <v>1204</v>
      </c>
      <c r="R409" s="28"/>
      <c r="S409" s="29"/>
      <c r="T409" s="28"/>
      <c r="U409" s="30"/>
      <c r="V409" s="30"/>
      <c r="W409" s="30"/>
      <c r="X409" s="30"/>
      <c r="Y409" s="25"/>
      <c r="Z409" s="265" t="str">
        <f>IF((AND('Scope of Work'!J135=TRUE,'Scope of Work'!J151=TRUE,H7=FALSE,'Project Information'!K4=FALSE)),"Y","N")</f>
        <v>N</v>
      </c>
      <c r="AA409" s="265" t="str">
        <f t="shared" si="14"/>
        <v>N</v>
      </c>
      <c r="AD409" s="79" t="s">
        <v>1251</v>
      </c>
      <c r="AE409" s="79" t="s">
        <v>1252</v>
      </c>
      <c r="AF409" s="79" t="s">
        <v>1253</v>
      </c>
      <c r="AG409" s="29"/>
    </row>
    <row r="410" spans="1:33" hidden="1">
      <c r="A410" s="239"/>
      <c r="B410" s="239"/>
      <c r="C410" s="239"/>
      <c r="D410" s="166" t="s">
        <v>1254</v>
      </c>
      <c r="E410" s="166" t="s">
        <v>1255</v>
      </c>
      <c r="F410" s="166" t="s">
        <v>1256</v>
      </c>
      <c r="G410" s="166" t="s">
        <v>88</v>
      </c>
      <c r="H410" s="262" t="s">
        <v>1203</v>
      </c>
      <c r="I410" s="90"/>
      <c r="J410" s="90"/>
      <c r="K410" s="90">
        <f>I409</f>
        <v>310.5</v>
      </c>
      <c r="L410" s="83"/>
      <c r="M410" s="83"/>
      <c r="N410" s="83"/>
      <c r="O410" s="83"/>
      <c r="P410" s="168">
        <v>0</v>
      </c>
      <c r="Q410" s="434"/>
      <c r="R410" s="28"/>
      <c r="S410" s="29"/>
      <c r="T410" s="28"/>
      <c r="U410" s="30"/>
      <c r="V410" s="30"/>
      <c r="W410" s="30"/>
      <c r="X410" s="30"/>
      <c r="Y410" s="25"/>
      <c r="Z410" s="265" t="str">
        <f>IF((AND('Scope of Work'!J135=TRUE,'Scope of Work'!J151=TRUE,H7=FALSE,'Project Information'!K4=FALSE)),"Y","N")</f>
        <v>N</v>
      </c>
      <c r="AA410" s="265" t="str">
        <f t="shared" si="14"/>
        <v>N</v>
      </c>
      <c r="AD410" s="79" t="s">
        <v>1251</v>
      </c>
      <c r="AE410" s="79" t="s">
        <v>1252</v>
      </c>
      <c r="AF410" s="79" t="s">
        <v>1253</v>
      </c>
      <c r="AG410" s="29"/>
    </row>
    <row r="411" spans="1:33" hidden="1">
      <c r="A411" s="73"/>
      <c r="B411" s="73"/>
      <c r="C411" s="73"/>
      <c r="D411" s="375"/>
      <c r="E411" s="375"/>
      <c r="F411" s="375"/>
      <c r="G411" s="445" t="s">
        <v>1071</v>
      </c>
      <c r="H411" s="377" t="s">
        <v>1199</v>
      </c>
      <c r="I411" s="378" t="s">
        <v>23</v>
      </c>
      <c r="J411" s="379" t="s">
        <v>24</v>
      </c>
      <c r="K411" s="378" t="s">
        <v>25</v>
      </c>
      <c r="L411" s="380" t="s">
        <v>26</v>
      </c>
      <c r="M411" s="380" t="s">
        <v>26</v>
      </c>
      <c r="N411" s="377" t="s">
        <v>27</v>
      </c>
      <c r="O411" s="377" t="s">
        <v>28</v>
      </c>
      <c r="P411" s="377" t="s">
        <v>29</v>
      </c>
      <c r="Q411" s="381" t="s">
        <v>30</v>
      </c>
      <c r="R411" s="28"/>
      <c r="S411" s="29"/>
      <c r="T411" s="28"/>
      <c r="U411" s="30"/>
      <c r="V411" s="30"/>
      <c r="W411" s="30"/>
      <c r="X411" s="30"/>
      <c r="Y411" s="25"/>
      <c r="Z411" s="265" t="str">
        <f>IF('Scope of Work'!J133=TRUE,IF(COUNTIF(AA413:AA416,"Y"),"Show","Hide"),IF(COUNTIF(Z413:Z416,"Y"),"Show","Hide"))</f>
        <v>Hide</v>
      </c>
      <c r="AA411" s="265" t="str">
        <f>IF(Z411="Show","Y","N")</f>
        <v>N</v>
      </c>
      <c r="AD411" s="62"/>
      <c r="AE411" s="62"/>
      <c r="AF411" s="62"/>
      <c r="AG411" s="29"/>
    </row>
    <row r="412" spans="1:33" hidden="1">
      <c r="A412" s="73"/>
      <c r="B412" s="73"/>
      <c r="C412" s="73"/>
      <c r="D412" s="375"/>
      <c r="E412" s="375"/>
      <c r="F412" s="375"/>
      <c r="G412" s="446" t="s">
        <v>1098</v>
      </c>
      <c r="H412" s="380" t="s">
        <v>32</v>
      </c>
      <c r="I412" s="378" t="s">
        <v>33</v>
      </c>
      <c r="J412" s="378" t="s">
        <v>33</v>
      </c>
      <c r="K412" s="378" t="s">
        <v>33</v>
      </c>
      <c r="L412" s="380" t="s">
        <v>33</v>
      </c>
      <c r="M412" s="380" t="s">
        <v>29</v>
      </c>
      <c r="N412" s="377" t="s">
        <v>34</v>
      </c>
      <c r="O412" s="377" t="s">
        <v>29</v>
      </c>
      <c r="P412" s="377"/>
      <c r="Q412" s="381"/>
      <c r="R412" s="28"/>
      <c r="S412" s="29"/>
      <c r="T412" s="28"/>
      <c r="U412" s="30"/>
      <c r="V412" s="30"/>
      <c r="W412" s="30"/>
      <c r="X412" s="30"/>
      <c r="Y412" s="25"/>
      <c r="Z412" s="265" t="str">
        <f>IF('Scope of Work'!J133=TRUE,IF(COUNTIF(AA413:AA416,"Y"),"Show","Hide"),IF(COUNTIF(Z413:Z416,"Y"),"Show","Hide"))</f>
        <v>Hide</v>
      </c>
      <c r="AA412" s="265" t="str">
        <f>IF(Z412="Show","Y","N")</f>
        <v>N</v>
      </c>
      <c r="AD412" s="62"/>
      <c r="AE412" s="62"/>
      <c r="AF412" s="62"/>
      <c r="AG412" s="29"/>
    </row>
    <row r="413" spans="1:33" hidden="1">
      <c r="A413" s="239"/>
      <c r="B413" s="239"/>
      <c r="C413" s="239"/>
      <c r="D413" s="444" t="s">
        <v>1257</v>
      </c>
      <c r="E413" s="444" t="s">
        <v>1258</v>
      </c>
      <c r="F413" s="444" t="s">
        <v>1259</v>
      </c>
      <c r="G413" s="166" t="s">
        <v>988</v>
      </c>
      <c r="H413" s="262" t="s">
        <v>1203</v>
      </c>
      <c r="I413" s="90">
        <v>311.5</v>
      </c>
      <c r="J413" s="89"/>
      <c r="K413" s="90">
        <f>I413</f>
        <v>311.5</v>
      </c>
      <c r="L413" s="83" t="s">
        <v>1102</v>
      </c>
      <c r="M413" s="83"/>
      <c r="N413" s="83" t="s">
        <v>39</v>
      </c>
      <c r="O413" s="83" t="s">
        <v>40</v>
      </c>
      <c r="P413" s="168">
        <v>0</v>
      </c>
      <c r="Q413" s="263" t="s">
        <v>1204</v>
      </c>
      <c r="R413" s="28"/>
      <c r="S413" s="29"/>
      <c r="T413" s="28"/>
      <c r="U413" s="30"/>
      <c r="V413" s="30"/>
      <c r="W413" s="30"/>
      <c r="X413" s="30"/>
      <c r="Y413" s="25"/>
      <c r="Z413" s="265" t="str">
        <f>IF((AND('Scope of Work'!J138=TRUE,'Scope of Work'!J133=TRUE,'Scope of Work'!J157=TRUE,H7=FALSE,'Project Information'!K4=FALSE)),"Y","N")</f>
        <v>N</v>
      </c>
      <c r="AA413" s="265" t="str">
        <f t="shared" ref="AA413:AA418" si="15">IF($Z413="Y","Y","N")</f>
        <v>N</v>
      </c>
      <c r="AD413" s="79" t="s">
        <v>1260</v>
      </c>
      <c r="AE413" s="79" t="s">
        <v>1261</v>
      </c>
      <c r="AF413" s="79" t="s">
        <v>1262</v>
      </c>
      <c r="AG413" s="29"/>
    </row>
    <row r="414" spans="1:33" hidden="1">
      <c r="A414" s="239"/>
      <c r="B414" s="239"/>
      <c r="C414" s="239"/>
      <c r="D414" s="444" t="s">
        <v>1263</v>
      </c>
      <c r="E414" s="444" t="s">
        <v>1264</v>
      </c>
      <c r="F414" s="444" t="s">
        <v>1265</v>
      </c>
      <c r="G414" s="166" t="s">
        <v>981</v>
      </c>
      <c r="H414" s="262" t="s">
        <v>1203</v>
      </c>
      <c r="I414" s="90">
        <v>312.5</v>
      </c>
      <c r="J414" s="89"/>
      <c r="K414" s="90">
        <f>I414</f>
        <v>312.5</v>
      </c>
      <c r="L414" s="83" t="s">
        <v>1102</v>
      </c>
      <c r="M414" s="83"/>
      <c r="N414" s="83" t="s">
        <v>39</v>
      </c>
      <c r="O414" s="83" t="s">
        <v>40</v>
      </c>
      <c r="P414" s="168">
        <v>0</v>
      </c>
      <c r="Q414" s="263" t="s">
        <v>1103</v>
      </c>
      <c r="R414" s="28"/>
      <c r="S414" s="29"/>
      <c r="T414" s="28"/>
      <c r="U414" s="30"/>
      <c r="V414" s="30"/>
      <c r="W414" s="30"/>
      <c r="X414" s="30"/>
      <c r="Y414" s="25"/>
      <c r="Z414" s="265" t="str">
        <f>IF((AND('Scope of Work'!J138=TRUE,'Scope of Work'!J133=TRUE,'Scope of Work'!J156=TRUE,H7=FALSE,'Project Information'!K4=FALSE)),"Y","N")</f>
        <v>N</v>
      </c>
      <c r="AA414" s="265" t="str">
        <f t="shared" si="15"/>
        <v>N</v>
      </c>
      <c r="AD414" s="79" t="s">
        <v>1266</v>
      </c>
      <c r="AE414" s="79" t="s">
        <v>1267</v>
      </c>
      <c r="AF414" s="79" t="s">
        <v>1268</v>
      </c>
      <c r="AG414" s="29"/>
    </row>
    <row r="415" spans="1:33" hidden="1">
      <c r="A415" s="239"/>
      <c r="B415" s="239"/>
      <c r="C415" s="239"/>
      <c r="D415" s="444" t="s">
        <v>1269</v>
      </c>
      <c r="E415" s="444" t="s">
        <v>1270</v>
      </c>
      <c r="F415" s="444" t="s">
        <v>1271</v>
      </c>
      <c r="G415" s="166" t="s">
        <v>1087</v>
      </c>
      <c r="H415" s="262" t="s">
        <v>1203</v>
      </c>
      <c r="I415" s="90">
        <v>313.5</v>
      </c>
      <c r="J415" s="89"/>
      <c r="K415" s="90">
        <f>I415</f>
        <v>313.5</v>
      </c>
      <c r="L415" s="83" t="s">
        <v>1102</v>
      </c>
      <c r="M415" s="83"/>
      <c r="N415" s="83" t="s">
        <v>39</v>
      </c>
      <c r="O415" s="83" t="s">
        <v>40</v>
      </c>
      <c r="P415" s="168">
        <v>0</v>
      </c>
      <c r="Q415" s="263" t="s">
        <v>1204</v>
      </c>
      <c r="R415" s="28"/>
      <c r="S415" s="29"/>
      <c r="T415" s="28"/>
      <c r="U415" s="30"/>
      <c r="V415" s="30"/>
      <c r="W415" s="30"/>
      <c r="X415" s="30"/>
      <c r="Y415" s="25"/>
      <c r="Z415" s="265" t="str">
        <f>IF((AND('Scope of Work'!J138=TRUE,OR('Scope of Work'!J145,'Scope of Work'!J155=TRUE),H7=FALSE,'Project Information'!K4=FALSE)),"Y","N")</f>
        <v>N</v>
      </c>
      <c r="AA415" s="265" t="str">
        <f t="shared" si="15"/>
        <v>N</v>
      </c>
      <c r="AD415" s="79" t="s">
        <v>1272</v>
      </c>
      <c r="AE415" s="79" t="s">
        <v>1273</v>
      </c>
      <c r="AF415" s="79" t="s">
        <v>1274</v>
      </c>
      <c r="AG415" s="29"/>
    </row>
    <row r="416" spans="1:33" hidden="1">
      <c r="A416" s="239"/>
      <c r="B416" s="239"/>
      <c r="C416" s="239"/>
      <c r="D416" s="444" t="s">
        <v>1275</v>
      </c>
      <c r="E416" s="444" t="s">
        <v>1276</v>
      </c>
      <c r="F416" s="444" t="s">
        <v>1277</v>
      </c>
      <c r="G416" s="166" t="s">
        <v>1094</v>
      </c>
      <c r="H416" s="262" t="s">
        <v>1203</v>
      </c>
      <c r="I416" s="90">
        <v>314.5</v>
      </c>
      <c r="J416" s="89"/>
      <c r="K416" s="90">
        <f>I416</f>
        <v>314.5</v>
      </c>
      <c r="L416" s="83" t="s">
        <v>141</v>
      </c>
      <c r="M416" s="83" t="s">
        <v>38</v>
      </c>
      <c r="N416" s="83" t="s">
        <v>39</v>
      </c>
      <c r="O416" s="83" t="s">
        <v>40</v>
      </c>
      <c r="P416" s="168">
        <v>0</v>
      </c>
      <c r="Q416" s="263" t="s">
        <v>1232</v>
      </c>
      <c r="R416" s="28"/>
      <c r="S416" s="29"/>
      <c r="T416" s="28"/>
      <c r="U416" s="30"/>
      <c r="V416" s="30"/>
      <c r="W416" s="30"/>
      <c r="X416" s="30"/>
      <c r="Y416" s="25"/>
      <c r="Z416" s="265" t="str">
        <f>IF((AND('Scope of Work'!J138=TRUE,'Scope of Work'!J142=TRUE,H7=FALSE,'Project Information'!K4=FALSE)),"Y","N")</f>
        <v>N</v>
      </c>
      <c r="AA416" s="265" t="str">
        <f t="shared" si="15"/>
        <v>N</v>
      </c>
      <c r="AD416" s="79" t="s">
        <v>1278</v>
      </c>
      <c r="AE416" s="79" t="s">
        <v>1279</v>
      </c>
      <c r="AF416" s="79" t="s">
        <v>1280</v>
      </c>
      <c r="AG416" s="29"/>
    </row>
    <row r="417" spans="1:33" hidden="1">
      <c r="A417" s="239"/>
      <c r="B417" s="239"/>
      <c r="C417" s="239"/>
      <c r="D417" s="444" t="s">
        <v>1281</v>
      </c>
      <c r="E417" s="444" t="s">
        <v>1282</v>
      </c>
      <c r="F417" s="444" t="s">
        <v>1283</v>
      </c>
      <c r="G417" s="166" t="s">
        <v>1187</v>
      </c>
      <c r="H417" s="262" t="s">
        <v>1203</v>
      </c>
      <c r="I417" s="90">
        <v>315.5</v>
      </c>
      <c r="J417" s="89"/>
      <c r="K417" s="90">
        <v>315.5</v>
      </c>
      <c r="L417" s="83" t="s">
        <v>1102</v>
      </c>
      <c r="M417" s="83"/>
      <c r="N417" s="83" t="s">
        <v>39</v>
      </c>
      <c r="O417" s="83" t="s">
        <v>40</v>
      </c>
      <c r="P417" s="168">
        <v>0</v>
      </c>
      <c r="Q417" s="263"/>
      <c r="R417" s="28"/>
      <c r="S417" s="29"/>
      <c r="T417" s="28"/>
      <c r="U417" s="30"/>
      <c r="V417" s="30"/>
      <c r="W417" s="30"/>
      <c r="X417" s="30"/>
      <c r="Y417" s="25"/>
      <c r="Z417" s="265" t="str">
        <f>IF((AND('Scope of Work'!J138=TRUE,'Scope of Work'!J148=TRUE,H7=FALSE,'Project Information'!K4=FALSE)),"Y","N")</f>
        <v>N</v>
      </c>
      <c r="AA417" s="265" t="str">
        <f t="shared" si="15"/>
        <v>N</v>
      </c>
      <c r="AD417" s="79" t="s">
        <v>1284</v>
      </c>
      <c r="AE417" s="79" t="s">
        <v>1285</v>
      </c>
      <c r="AF417" s="79" t="s">
        <v>1286</v>
      </c>
      <c r="AG417" s="29"/>
    </row>
    <row r="418" spans="1:33" hidden="1">
      <c r="A418" s="239"/>
      <c r="B418" s="239"/>
      <c r="C418" s="239"/>
      <c r="D418" s="444" t="s">
        <v>1287</v>
      </c>
      <c r="E418" s="444" t="s">
        <v>1288</v>
      </c>
      <c r="F418" s="444" t="s">
        <v>1289</v>
      </c>
      <c r="G418" s="166" t="s">
        <v>1195</v>
      </c>
      <c r="H418" s="262" t="s">
        <v>1203</v>
      </c>
      <c r="I418" s="90">
        <v>316.5</v>
      </c>
      <c r="J418" s="89"/>
      <c r="K418" s="90">
        <v>316.5</v>
      </c>
      <c r="L418" s="83" t="s">
        <v>1102</v>
      </c>
      <c r="M418" s="83"/>
      <c r="N418" s="83" t="s">
        <v>39</v>
      </c>
      <c r="O418" s="83" t="s">
        <v>40</v>
      </c>
      <c r="P418" s="168">
        <v>0</v>
      </c>
      <c r="Q418" s="263"/>
      <c r="R418" s="28"/>
      <c r="S418" s="29"/>
      <c r="T418" s="28"/>
      <c r="U418" s="30"/>
      <c r="V418" s="30"/>
      <c r="W418" s="30"/>
      <c r="X418" s="30"/>
      <c r="Y418" s="25"/>
      <c r="Z418" s="265" t="str">
        <f>IF((AND('Scope of Work'!J138=TRUE,'Scope of Work'!J151=TRUE,H7=FALSE,'Project Information'!K4=FALSE)),"Y","N")</f>
        <v>N</v>
      </c>
      <c r="AA418" s="265" t="str">
        <f t="shared" si="15"/>
        <v>N</v>
      </c>
      <c r="AD418" s="79" t="s">
        <v>1290</v>
      </c>
      <c r="AE418" s="79" t="s">
        <v>1291</v>
      </c>
      <c r="AF418" s="79" t="s">
        <v>1292</v>
      </c>
      <c r="AG418" s="29"/>
    </row>
    <row r="419" spans="1:33" hidden="1">
      <c r="A419" s="73"/>
      <c r="B419" s="73"/>
      <c r="C419" s="73"/>
      <c r="D419" s="449"/>
      <c r="E419" s="449"/>
      <c r="F419" s="449"/>
      <c r="G419" s="427" t="s">
        <v>1293</v>
      </c>
      <c r="H419" s="428" t="s">
        <v>1029</v>
      </c>
      <c r="I419" s="429" t="s">
        <v>23</v>
      </c>
      <c r="J419" s="430" t="s">
        <v>24</v>
      </c>
      <c r="K419" s="429" t="s">
        <v>25</v>
      </c>
      <c r="L419" s="431" t="s">
        <v>26</v>
      </c>
      <c r="M419" s="431" t="s">
        <v>26</v>
      </c>
      <c r="N419" s="428" t="s">
        <v>27</v>
      </c>
      <c r="O419" s="428" t="s">
        <v>28</v>
      </c>
      <c r="P419" s="428" t="s">
        <v>29</v>
      </c>
      <c r="Q419" s="432" t="s">
        <v>30</v>
      </c>
      <c r="R419" s="28"/>
      <c r="S419" s="29"/>
      <c r="T419" s="28"/>
      <c r="U419" s="30"/>
      <c r="V419" s="30"/>
      <c r="W419" s="30"/>
      <c r="X419" s="30"/>
      <c r="Y419" s="25"/>
      <c r="Z419" s="265" t="str">
        <f>IF('Scope of Work'!J135=TRUE,IF(COUNTIF(AA421:AA423,"Y"),"Show","Hide"),IF(COUNTIF(Z421:Z423,"Y"),"Show","Hide"))</f>
        <v>Hide</v>
      </c>
      <c r="AA419" s="265" t="str">
        <f>IF(Z419="Show","Y","N")</f>
        <v>N</v>
      </c>
      <c r="AD419" s="62"/>
      <c r="AE419" s="62"/>
      <c r="AF419" s="62"/>
      <c r="AG419" s="29"/>
    </row>
    <row r="420" spans="1:33" hidden="1">
      <c r="A420" s="73"/>
      <c r="B420" s="73"/>
      <c r="C420" s="73"/>
      <c r="D420" s="449"/>
      <c r="E420" s="449"/>
      <c r="F420" s="449"/>
      <c r="G420" s="433" t="s">
        <v>1294</v>
      </c>
      <c r="H420" s="431" t="s">
        <v>32</v>
      </c>
      <c r="I420" s="429" t="s">
        <v>33</v>
      </c>
      <c r="J420" s="429" t="s">
        <v>33</v>
      </c>
      <c r="K420" s="429" t="s">
        <v>33</v>
      </c>
      <c r="L420" s="431" t="s">
        <v>33</v>
      </c>
      <c r="M420" s="431" t="s">
        <v>29</v>
      </c>
      <c r="N420" s="428" t="s">
        <v>34</v>
      </c>
      <c r="O420" s="428" t="s">
        <v>29</v>
      </c>
      <c r="P420" s="428"/>
      <c r="Q420" s="432"/>
      <c r="R420" s="28"/>
      <c r="S420" s="29"/>
      <c r="T420" s="28"/>
      <c r="U420" s="30"/>
      <c r="V420" s="30"/>
      <c r="W420" s="30"/>
      <c r="X420" s="30"/>
      <c r="Y420" s="25"/>
      <c r="Z420" s="265" t="str">
        <f>IF('Scope of Work'!J135=TRUE,IF(COUNTIF(AA421:AA423,"Y"),"Show","Hide"),IF(COUNTIF(Z421:Z423,"Y"),"Show","Hide"))</f>
        <v>Hide</v>
      </c>
      <c r="AA420" s="265" t="str">
        <f>IF(Z420="Show","Y","N")</f>
        <v>N</v>
      </c>
      <c r="AD420" s="62"/>
      <c r="AE420" s="62"/>
      <c r="AF420" s="62"/>
      <c r="AG420" s="29"/>
    </row>
    <row r="421" spans="1:33" hidden="1">
      <c r="A421" s="239"/>
      <c r="B421" s="239"/>
      <c r="C421" s="239"/>
      <c r="D421" s="444" t="s">
        <v>1295</v>
      </c>
      <c r="E421" s="444" t="s">
        <v>1296</v>
      </c>
      <c r="F421" s="444" t="s">
        <v>1297</v>
      </c>
      <c r="G421" s="166" t="s">
        <v>1298</v>
      </c>
      <c r="H421" s="262" t="s">
        <v>1299</v>
      </c>
      <c r="I421" s="90">
        <v>500</v>
      </c>
      <c r="J421" s="89"/>
      <c r="K421" s="89"/>
      <c r="L421" s="89"/>
      <c r="M421" s="89"/>
      <c r="N421" s="89"/>
      <c r="O421" s="89"/>
      <c r="P421" s="168">
        <v>0</v>
      </c>
      <c r="Q421" s="263" t="s">
        <v>1300</v>
      </c>
      <c r="R421" s="28"/>
      <c r="S421" s="29"/>
      <c r="T421" s="28"/>
      <c r="U421" s="30"/>
      <c r="V421" s="30"/>
      <c r="W421" s="30"/>
      <c r="X421" s="30"/>
      <c r="Y421" s="25"/>
      <c r="Z421" s="265" t="str">
        <f>IF(AND('Scope of Work'!J135=TRUE,H7=FALSE,'Project Information'!K4=FALSE),"Y","N")</f>
        <v>N</v>
      </c>
      <c r="AA421" s="265" t="str">
        <f t="shared" ref="AA421:AA509" si="16">IF($Z421="Y","Y","N")</f>
        <v>N</v>
      </c>
      <c r="AD421" s="79" t="s">
        <v>1301</v>
      </c>
      <c r="AE421" s="79" t="s">
        <v>1302</v>
      </c>
      <c r="AF421" s="79" t="s">
        <v>1303</v>
      </c>
      <c r="AG421" s="29"/>
    </row>
    <row r="422" spans="1:33" hidden="1">
      <c r="A422" s="239"/>
      <c r="B422" s="239"/>
      <c r="C422" s="239"/>
      <c r="D422" s="444" t="s">
        <v>1304</v>
      </c>
      <c r="E422" s="444" t="s">
        <v>1305</v>
      </c>
      <c r="F422" s="444" t="s">
        <v>1306</v>
      </c>
      <c r="G422" s="166" t="s">
        <v>1307</v>
      </c>
      <c r="H422" s="262" t="s">
        <v>1299</v>
      </c>
      <c r="I422" s="89"/>
      <c r="J422" s="89"/>
      <c r="K422" s="90">
        <v>150</v>
      </c>
      <c r="L422" s="89"/>
      <c r="M422" s="89"/>
      <c r="N422" s="89"/>
      <c r="O422" s="89"/>
      <c r="P422" s="168">
        <v>0</v>
      </c>
      <c r="Q422" s="91" t="s">
        <v>1308</v>
      </c>
      <c r="R422" s="28"/>
      <c r="S422" s="29"/>
      <c r="T422" s="28"/>
      <c r="U422" s="30"/>
      <c r="V422" s="30"/>
      <c r="W422" s="30"/>
      <c r="X422" s="30"/>
      <c r="Y422" s="25"/>
      <c r="Z422" s="265" t="str">
        <f>IF(AND('Scope of Work'!J135=TRUE,H7=FALSE,'Project Information'!K4=FALSE),"Y","N")</f>
        <v>N</v>
      </c>
      <c r="AA422" s="265" t="str">
        <f t="shared" si="16"/>
        <v>N</v>
      </c>
      <c r="AD422" s="79" t="s">
        <v>1309</v>
      </c>
      <c r="AE422" s="79" t="s">
        <v>1310</v>
      </c>
      <c r="AF422" s="79" t="s">
        <v>1311</v>
      </c>
      <c r="AG422" s="29"/>
    </row>
    <row r="423" spans="1:33" hidden="1">
      <c r="A423" s="239"/>
      <c r="B423" s="239"/>
      <c r="C423" s="239"/>
      <c r="D423" s="444" t="s">
        <v>1312</v>
      </c>
      <c r="E423" s="444" t="s">
        <v>1313</v>
      </c>
      <c r="F423" s="444" t="s">
        <v>1314</v>
      </c>
      <c r="G423" s="166" t="s">
        <v>1315</v>
      </c>
      <c r="H423" s="262" t="s">
        <v>1299</v>
      </c>
      <c r="I423" s="89"/>
      <c r="J423" s="89"/>
      <c r="K423" s="90">
        <v>350</v>
      </c>
      <c r="L423" s="85"/>
      <c r="M423" s="85"/>
      <c r="N423" s="85"/>
      <c r="O423" s="85"/>
      <c r="P423" s="168">
        <v>0</v>
      </c>
      <c r="Q423" s="91" t="s">
        <v>1316</v>
      </c>
      <c r="R423" s="28"/>
      <c r="S423" s="29"/>
      <c r="T423" s="28"/>
      <c r="U423" s="30"/>
      <c r="V423" s="30"/>
      <c r="W423" s="30"/>
      <c r="X423" s="30"/>
      <c r="Y423" s="25"/>
      <c r="Z423" s="265" t="str">
        <f>IF(AND('Scope of Work'!J135=TRUE,H7=FALSE,'Project Information'!K4=FALSE),"Y","N")</f>
        <v>N</v>
      </c>
      <c r="AA423" s="265" t="str">
        <f t="shared" si="16"/>
        <v>N</v>
      </c>
      <c r="AD423" s="79" t="s">
        <v>1317</v>
      </c>
      <c r="AE423" s="79" t="s">
        <v>1318</v>
      </c>
      <c r="AF423" s="79" t="s">
        <v>1319</v>
      </c>
      <c r="AG423" s="29"/>
    </row>
    <row r="424" spans="1:33" hidden="1">
      <c r="A424" s="73"/>
      <c r="B424" s="73"/>
      <c r="C424" s="73"/>
      <c r="D424" s="449"/>
      <c r="E424" s="449"/>
      <c r="F424" s="449"/>
      <c r="G424" s="427" t="s">
        <v>1293</v>
      </c>
      <c r="H424" s="428" t="s">
        <v>1029</v>
      </c>
      <c r="I424" s="429" t="s">
        <v>23</v>
      </c>
      <c r="J424" s="430" t="s">
        <v>24</v>
      </c>
      <c r="K424" s="429" t="s">
        <v>25</v>
      </c>
      <c r="L424" s="431" t="s">
        <v>26</v>
      </c>
      <c r="M424" s="431" t="s">
        <v>26</v>
      </c>
      <c r="N424" s="428" t="s">
        <v>27</v>
      </c>
      <c r="O424" s="428" t="s">
        <v>28</v>
      </c>
      <c r="P424" s="428" t="s">
        <v>29</v>
      </c>
      <c r="Q424" s="432" t="s">
        <v>30</v>
      </c>
      <c r="R424" s="28"/>
      <c r="S424" s="29"/>
      <c r="T424" s="28"/>
      <c r="U424" s="30"/>
      <c r="V424" s="30"/>
      <c r="W424" s="30"/>
      <c r="X424" s="30"/>
      <c r="Y424" s="25"/>
      <c r="Z424" s="265" t="str">
        <f>IF('Scope of Work'!J135=TRUE,IF(COUNTIF(AA426:AA429,"Y"),"Show","Hide"),IF(COUNTIF(Z426:Z429,"Y"),"Show","Hide"))</f>
        <v>Hide</v>
      </c>
      <c r="AA424" s="265" t="str">
        <f>IF(Z424="Show","Y","N")</f>
        <v>N</v>
      </c>
      <c r="AD424" s="62"/>
      <c r="AE424" s="62"/>
      <c r="AF424" s="62"/>
      <c r="AG424" s="29"/>
    </row>
    <row r="425" spans="1:33" hidden="1">
      <c r="A425" s="73"/>
      <c r="B425" s="73"/>
      <c r="C425" s="73"/>
      <c r="D425" s="449"/>
      <c r="E425" s="449"/>
      <c r="F425" s="449"/>
      <c r="G425" s="427" t="s">
        <v>1320</v>
      </c>
      <c r="H425" s="431" t="s">
        <v>32</v>
      </c>
      <c r="I425" s="429" t="s">
        <v>33</v>
      </c>
      <c r="J425" s="429" t="s">
        <v>33</v>
      </c>
      <c r="K425" s="429" t="s">
        <v>33</v>
      </c>
      <c r="L425" s="431" t="s">
        <v>33</v>
      </c>
      <c r="M425" s="431" t="s">
        <v>29</v>
      </c>
      <c r="N425" s="428" t="s">
        <v>34</v>
      </c>
      <c r="O425" s="428" t="s">
        <v>29</v>
      </c>
      <c r="P425" s="428"/>
      <c r="Q425" s="432"/>
      <c r="R425" s="28"/>
      <c r="S425" s="29"/>
      <c r="T425" s="28"/>
      <c r="U425" s="30"/>
      <c r="V425" s="30"/>
      <c r="W425" s="30"/>
      <c r="X425" s="30"/>
      <c r="Y425" s="25"/>
      <c r="Z425" s="265" t="str">
        <f>IF('Scope of Work'!J135=TRUE,IF(COUNTIF(AA426:AA429,"Y"),"Show","Hide"),IF(COUNTIF(Z426:Z429,"Y"),"Show","Hide"))</f>
        <v>Hide</v>
      </c>
      <c r="AA425" s="265" t="str">
        <f>IF(Z425="Show","Y","N")</f>
        <v>N</v>
      </c>
      <c r="AD425" s="62"/>
      <c r="AE425" s="62"/>
      <c r="AF425" s="62"/>
      <c r="AG425" s="29"/>
    </row>
    <row r="426" spans="1:33" hidden="1">
      <c r="A426" s="73"/>
      <c r="B426" s="73"/>
      <c r="C426" s="73"/>
      <c r="D426" s="444" t="s">
        <v>1321</v>
      </c>
      <c r="E426" s="444" t="s">
        <v>1322</v>
      </c>
      <c r="F426" s="444" t="s">
        <v>1323</v>
      </c>
      <c r="G426" s="166" t="s">
        <v>1298</v>
      </c>
      <c r="H426" s="262" t="s">
        <v>1299</v>
      </c>
      <c r="I426" s="90">
        <v>530</v>
      </c>
      <c r="J426" s="89"/>
      <c r="K426" s="89"/>
      <c r="L426" s="89"/>
      <c r="M426" s="89"/>
      <c r="N426" s="89"/>
      <c r="O426" s="89"/>
      <c r="P426" s="168">
        <v>0</v>
      </c>
      <c r="Q426" s="263" t="s">
        <v>1324</v>
      </c>
      <c r="R426" s="28"/>
      <c r="S426" s="29"/>
      <c r="T426" s="28"/>
      <c r="U426" s="30"/>
      <c r="V426" s="30"/>
      <c r="W426" s="30"/>
      <c r="X426" s="30"/>
      <c r="Y426" s="25"/>
      <c r="Z426" s="265" t="str">
        <f>IF(AND('Scope of Work'!J135=TRUE,H7=FALSE,'Project Information'!K4=FALSE),"Y","N")</f>
        <v>N</v>
      </c>
      <c r="AA426" s="265" t="str">
        <f t="shared" si="16"/>
        <v>N</v>
      </c>
      <c r="AD426" s="79" t="s">
        <v>1325</v>
      </c>
      <c r="AE426" s="79" t="s">
        <v>1326</v>
      </c>
      <c r="AF426" s="79" t="s">
        <v>1327</v>
      </c>
      <c r="AG426" s="29"/>
    </row>
    <row r="427" spans="1:33" hidden="1">
      <c r="A427" s="73"/>
      <c r="B427" s="73"/>
      <c r="C427" s="73"/>
      <c r="D427" s="444" t="s">
        <v>1328</v>
      </c>
      <c r="E427" s="444" t="s">
        <v>1329</v>
      </c>
      <c r="F427" s="444" t="s">
        <v>1330</v>
      </c>
      <c r="G427" s="166" t="s">
        <v>1331</v>
      </c>
      <c r="H427" s="262" t="s">
        <v>1299</v>
      </c>
      <c r="I427" s="89"/>
      <c r="J427" s="89"/>
      <c r="K427" s="90">
        <v>80</v>
      </c>
      <c r="L427" s="89"/>
      <c r="M427" s="89"/>
      <c r="N427" s="89"/>
      <c r="O427" s="89"/>
      <c r="P427" s="168">
        <v>0</v>
      </c>
      <c r="Q427" s="91" t="s">
        <v>1332</v>
      </c>
      <c r="R427" s="28"/>
      <c r="S427" s="29"/>
      <c r="T427" s="28"/>
      <c r="U427" s="30"/>
      <c r="V427" s="30"/>
      <c r="W427" s="30"/>
      <c r="X427" s="30"/>
      <c r="Y427" s="25"/>
      <c r="Z427" s="265" t="str">
        <f>IF(AND('Scope of Work'!J135=TRUE,H7=FALSE,'Project Information'!K4=FALSE),"Y","N")</f>
        <v>N</v>
      </c>
      <c r="AA427" s="265" t="str">
        <f t="shared" si="16"/>
        <v>N</v>
      </c>
      <c r="AD427" s="79" t="s">
        <v>1333</v>
      </c>
      <c r="AE427" s="79" t="s">
        <v>1334</v>
      </c>
      <c r="AF427" s="79" t="s">
        <v>1335</v>
      </c>
      <c r="AG427" s="29"/>
    </row>
    <row r="428" spans="1:33" hidden="1">
      <c r="A428" s="73"/>
      <c r="B428" s="73"/>
      <c r="C428" s="73"/>
      <c r="D428" s="444" t="s">
        <v>1336</v>
      </c>
      <c r="E428" s="444" t="s">
        <v>1337</v>
      </c>
      <c r="F428" s="444" t="s">
        <v>1338</v>
      </c>
      <c r="G428" s="166" t="s">
        <v>1339</v>
      </c>
      <c r="H428" s="262" t="s">
        <v>1299</v>
      </c>
      <c r="I428" s="89"/>
      <c r="J428" s="89"/>
      <c r="K428" s="90">
        <v>110</v>
      </c>
      <c r="L428" s="89"/>
      <c r="M428" s="89"/>
      <c r="N428" s="89"/>
      <c r="O428" s="89"/>
      <c r="P428" s="168">
        <v>0</v>
      </c>
      <c r="Q428" s="91" t="s">
        <v>1340</v>
      </c>
      <c r="R428" s="28"/>
      <c r="S428" s="29"/>
      <c r="T428" s="28"/>
      <c r="U428" s="30"/>
      <c r="V428" s="30"/>
      <c r="W428" s="30"/>
      <c r="X428" s="30"/>
      <c r="Y428" s="25"/>
      <c r="Z428" s="265" t="str">
        <f>IF(AND('Scope of Work'!J135=TRUE,H7=FALSE,'Project Information'!K4=FALSE),"Y","N")</f>
        <v>N</v>
      </c>
      <c r="AA428" s="265" t="str">
        <f t="shared" si="16"/>
        <v>N</v>
      </c>
      <c r="AD428" s="79" t="s">
        <v>1341</v>
      </c>
      <c r="AE428" s="79" t="s">
        <v>1342</v>
      </c>
      <c r="AF428" s="79" t="s">
        <v>1343</v>
      </c>
      <c r="AG428" s="29"/>
    </row>
    <row r="429" spans="1:33" hidden="1">
      <c r="A429" s="73"/>
      <c r="B429" s="73"/>
      <c r="C429" s="73"/>
      <c r="D429" s="444" t="s">
        <v>1344</v>
      </c>
      <c r="E429" s="444" t="s">
        <v>1345</v>
      </c>
      <c r="F429" s="444" t="s">
        <v>1346</v>
      </c>
      <c r="G429" s="166" t="s">
        <v>1315</v>
      </c>
      <c r="H429" s="262" t="s">
        <v>1299</v>
      </c>
      <c r="I429" s="89"/>
      <c r="J429" s="89"/>
      <c r="K429" s="90">
        <v>340</v>
      </c>
      <c r="L429" s="89"/>
      <c r="M429" s="89"/>
      <c r="N429" s="89"/>
      <c r="O429" s="89"/>
      <c r="P429" s="168">
        <v>0</v>
      </c>
      <c r="Q429" s="91" t="s">
        <v>1332</v>
      </c>
      <c r="R429" s="28"/>
      <c r="S429" s="29"/>
      <c r="T429" s="28"/>
      <c r="U429" s="30"/>
      <c r="V429" s="30"/>
      <c r="W429" s="30"/>
      <c r="X429" s="30"/>
      <c r="Y429" s="25"/>
      <c r="Z429" s="265" t="str">
        <f>IF(AND('Scope of Work'!J135=TRUE,H7=FALSE,'Project Information'!K4=FALSE),"Y","N")</f>
        <v>N</v>
      </c>
      <c r="AA429" s="265" t="str">
        <f t="shared" si="16"/>
        <v>N</v>
      </c>
      <c r="AD429" s="79" t="s">
        <v>1347</v>
      </c>
      <c r="AE429" s="79" t="s">
        <v>1348</v>
      </c>
      <c r="AF429" s="79" t="s">
        <v>1349</v>
      </c>
      <c r="AG429" s="29"/>
    </row>
    <row r="430" spans="1:33" hidden="1">
      <c r="A430" s="73"/>
      <c r="B430" s="73"/>
      <c r="C430" s="73"/>
      <c r="D430" s="449"/>
      <c r="E430" s="449"/>
      <c r="F430" s="449"/>
      <c r="G430" s="427" t="s">
        <v>1293</v>
      </c>
      <c r="H430" s="428" t="s">
        <v>1029</v>
      </c>
      <c r="I430" s="429" t="s">
        <v>23</v>
      </c>
      <c r="J430" s="430" t="s">
        <v>24</v>
      </c>
      <c r="K430" s="429" t="s">
        <v>25</v>
      </c>
      <c r="L430" s="431" t="s">
        <v>26</v>
      </c>
      <c r="M430" s="431" t="s">
        <v>26</v>
      </c>
      <c r="N430" s="428" t="s">
        <v>27</v>
      </c>
      <c r="O430" s="428" t="s">
        <v>28</v>
      </c>
      <c r="P430" s="428" t="s">
        <v>29</v>
      </c>
      <c r="Q430" s="432" t="s">
        <v>30</v>
      </c>
      <c r="R430" s="28"/>
      <c r="S430" s="29"/>
      <c r="T430" s="28"/>
      <c r="U430" s="30"/>
      <c r="V430" s="30"/>
      <c r="W430" s="30"/>
      <c r="X430" s="30"/>
      <c r="Y430" s="25"/>
      <c r="Z430" s="265" t="str">
        <f>IF('Scope of Work'!J135=TRUE,IF(COUNTIF(AA432:AA436,"Y"),"Show","Hide"),IF(COUNTIF(Z432:Z436,"Y"),"Show","Hide"))</f>
        <v>Hide</v>
      </c>
      <c r="AA430" s="265" t="str">
        <f>IF(Z430="Show","Y","N")</f>
        <v>N</v>
      </c>
      <c r="AD430" s="62"/>
      <c r="AE430" s="62"/>
      <c r="AF430" s="62"/>
      <c r="AG430" s="29"/>
    </row>
    <row r="431" spans="1:33" hidden="1">
      <c r="A431" s="73"/>
      <c r="B431" s="73"/>
      <c r="C431" s="73"/>
      <c r="D431" s="449"/>
      <c r="E431" s="449"/>
      <c r="F431" s="449"/>
      <c r="G431" s="427" t="s">
        <v>1350</v>
      </c>
      <c r="H431" s="431" t="s">
        <v>32</v>
      </c>
      <c r="I431" s="429" t="s">
        <v>33</v>
      </c>
      <c r="J431" s="429" t="s">
        <v>33</v>
      </c>
      <c r="K431" s="429" t="s">
        <v>33</v>
      </c>
      <c r="L431" s="431" t="s">
        <v>33</v>
      </c>
      <c r="M431" s="431" t="s">
        <v>29</v>
      </c>
      <c r="N431" s="428" t="s">
        <v>34</v>
      </c>
      <c r="O431" s="428" t="s">
        <v>29</v>
      </c>
      <c r="P431" s="428"/>
      <c r="Q431" s="432"/>
      <c r="R431" s="28"/>
      <c r="S431" s="29"/>
      <c r="T431" s="28"/>
      <c r="U431" s="30"/>
      <c r="V431" s="30"/>
      <c r="W431" s="30"/>
      <c r="X431" s="30"/>
      <c r="Y431" s="25"/>
      <c r="Z431" s="265" t="str">
        <f>IF('Scope of Work'!J135=TRUE,IF(COUNTIF(AA432:AA436,"Y"),"Show","Hide"),IF(COUNTIF(Z432:Z436,"Y"),"Show","Hide"))</f>
        <v>Hide</v>
      </c>
      <c r="AA431" s="265" t="str">
        <f>IF(Z431="Show","Y","N")</f>
        <v>N</v>
      </c>
      <c r="AD431" s="62"/>
      <c r="AE431" s="62"/>
      <c r="AF431" s="62"/>
      <c r="AG431" s="29"/>
    </row>
    <row r="432" spans="1:33" hidden="1">
      <c r="A432" s="73"/>
      <c r="B432" s="73"/>
      <c r="C432" s="73"/>
      <c r="D432" s="444" t="s">
        <v>1351</v>
      </c>
      <c r="E432" s="444" t="s">
        <v>1352</v>
      </c>
      <c r="F432" s="444" t="s">
        <v>1353</v>
      </c>
      <c r="G432" s="166" t="s">
        <v>1298</v>
      </c>
      <c r="H432" s="262" t="s">
        <v>1299</v>
      </c>
      <c r="I432" s="90">
        <v>539</v>
      </c>
      <c r="J432" s="89"/>
      <c r="K432" s="89"/>
      <c r="L432" s="89"/>
      <c r="M432" s="89"/>
      <c r="N432" s="89"/>
      <c r="O432" s="89"/>
      <c r="P432" s="168">
        <v>0</v>
      </c>
      <c r="Q432" s="263" t="s">
        <v>1300</v>
      </c>
      <c r="R432" s="28"/>
      <c r="S432" s="29"/>
      <c r="T432" s="28"/>
      <c r="U432" s="30"/>
      <c r="V432" s="30"/>
      <c r="W432" s="30"/>
      <c r="X432" s="30"/>
      <c r="Y432" s="25"/>
      <c r="Z432" s="265" t="str">
        <f>IF(AND('Scope of Work'!J135=TRUE,H7=FALSE,'Project Information'!K4=FALSE),"Y","N")</f>
        <v>N</v>
      </c>
      <c r="AA432" s="265" t="str">
        <f t="shared" si="16"/>
        <v>N</v>
      </c>
      <c r="AD432" s="79" t="s">
        <v>1354</v>
      </c>
      <c r="AE432" s="79" t="s">
        <v>1355</v>
      </c>
      <c r="AF432" s="79" t="s">
        <v>1356</v>
      </c>
      <c r="AG432" s="29"/>
    </row>
    <row r="433" spans="1:33" hidden="1">
      <c r="A433" s="73"/>
      <c r="B433" s="73"/>
      <c r="C433" s="73"/>
      <c r="D433" s="444" t="s">
        <v>1357</v>
      </c>
      <c r="E433" s="444" t="s">
        <v>1358</v>
      </c>
      <c r="F433" s="444" t="s">
        <v>1359</v>
      </c>
      <c r="G433" s="166" t="s">
        <v>1339</v>
      </c>
      <c r="H433" s="262" t="s">
        <v>1299</v>
      </c>
      <c r="I433" s="89"/>
      <c r="J433" s="89"/>
      <c r="K433" s="90">
        <v>275</v>
      </c>
      <c r="L433" s="89"/>
      <c r="M433" s="89"/>
      <c r="N433" s="89"/>
      <c r="O433" s="89"/>
      <c r="P433" s="168">
        <v>0</v>
      </c>
      <c r="Q433" s="91" t="s">
        <v>1360</v>
      </c>
      <c r="R433" s="28"/>
      <c r="S433" s="29"/>
      <c r="T433" s="28"/>
      <c r="U433" s="30"/>
      <c r="V433" s="30"/>
      <c r="W433" s="30"/>
      <c r="X433" s="30"/>
      <c r="Y433" s="25"/>
      <c r="Z433" s="265" t="str">
        <f>IF(AND('Scope of Work'!J135=TRUE,H7=FALSE,'Project Information'!K4=FALSE),"Y","N")</f>
        <v>N</v>
      </c>
      <c r="AA433" s="265" t="str">
        <f t="shared" si="16"/>
        <v>N</v>
      </c>
      <c r="AD433" s="79" t="s">
        <v>1361</v>
      </c>
      <c r="AE433" s="79" t="s">
        <v>1362</v>
      </c>
      <c r="AF433" s="79" t="s">
        <v>1363</v>
      </c>
      <c r="AG433" s="29"/>
    </row>
    <row r="434" spans="1:33" hidden="1">
      <c r="A434" s="73"/>
      <c r="B434" s="73"/>
      <c r="C434" s="73"/>
      <c r="D434" s="444" t="s">
        <v>1364</v>
      </c>
      <c r="E434" s="444" t="s">
        <v>1365</v>
      </c>
      <c r="F434" s="444" t="s">
        <v>1366</v>
      </c>
      <c r="G434" s="166" t="s">
        <v>1315</v>
      </c>
      <c r="H434" s="262" t="s">
        <v>1299</v>
      </c>
      <c r="I434" s="89"/>
      <c r="J434" s="89"/>
      <c r="K434" s="90">
        <v>140</v>
      </c>
      <c r="L434" s="89"/>
      <c r="M434" s="89"/>
      <c r="N434" s="89"/>
      <c r="O434" s="89"/>
      <c r="P434" s="168">
        <v>0</v>
      </c>
      <c r="Q434" s="91" t="s">
        <v>1367</v>
      </c>
      <c r="R434" s="28"/>
      <c r="S434" s="29"/>
      <c r="T434" s="28"/>
      <c r="U434" s="30"/>
      <c r="V434" s="30"/>
      <c r="W434" s="30"/>
      <c r="X434" s="30"/>
      <c r="Y434" s="25"/>
      <c r="Z434" s="265" t="str">
        <f>IF(AND('Scope of Work'!J135=TRUE,H7=FALSE,'Project Information'!K4=FALSE),"Y","N")</f>
        <v>N</v>
      </c>
      <c r="AA434" s="265" t="str">
        <f t="shared" si="16"/>
        <v>N</v>
      </c>
      <c r="AD434" s="79" t="s">
        <v>1368</v>
      </c>
      <c r="AE434" s="79" t="s">
        <v>1369</v>
      </c>
      <c r="AF434" s="79" t="s">
        <v>1370</v>
      </c>
      <c r="AG434" s="29"/>
    </row>
    <row r="435" spans="1:33" hidden="1">
      <c r="A435" s="73"/>
      <c r="B435" s="73"/>
      <c r="C435" s="73"/>
      <c r="D435" s="444" t="s">
        <v>1371</v>
      </c>
      <c r="E435" s="444" t="s">
        <v>1372</v>
      </c>
      <c r="F435" s="444" t="s">
        <v>1373</v>
      </c>
      <c r="G435" s="166" t="s">
        <v>1374</v>
      </c>
      <c r="H435" s="262" t="s">
        <v>1299</v>
      </c>
      <c r="I435" s="89"/>
      <c r="J435" s="89"/>
      <c r="K435" s="90">
        <v>74</v>
      </c>
      <c r="L435" s="89"/>
      <c r="M435" s="89"/>
      <c r="N435" s="89"/>
      <c r="O435" s="89"/>
      <c r="P435" s="168">
        <v>0</v>
      </c>
      <c r="Q435" s="91" t="s">
        <v>1367</v>
      </c>
      <c r="R435" s="28"/>
      <c r="S435" s="29"/>
      <c r="T435" s="28"/>
      <c r="U435" s="30"/>
      <c r="V435" s="30"/>
      <c r="W435" s="30"/>
      <c r="X435" s="30"/>
      <c r="Y435" s="25"/>
      <c r="Z435" s="265" t="str">
        <f>IF(AND('Scope of Work'!J135=TRUE,H7=FALSE,'Project Information'!K4=FALSE),"Y","N")</f>
        <v>N</v>
      </c>
      <c r="AA435" s="265" t="str">
        <f t="shared" si="16"/>
        <v>N</v>
      </c>
      <c r="AD435" s="79" t="s">
        <v>1375</v>
      </c>
      <c r="AE435" s="79" t="s">
        <v>1376</v>
      </c>
      <c r="AF435" s="79" t="s">
        <v>1377</v>
      </c>
      <c r="AG435" s="29"/>
    </row>
    <row r="436" spans="1:33" hidden="1">
      <c r="A436" s="73"/>
      <c r="B436" s="73"/>
      <c r="C436" s="73"/>
      <c r="D436" s="444" t="s">
        <v>1378</v>
      </c>
      <c r="E436" s="444" t="s">
        <v>1379</v>
      </c>
      <c r="F436" s="444" t="s">
        <v>1380</v>
      </c>
      <c r="G436" s="166" t="s">
        <v>1381</v>
      </c>
      <c r="H436" s="262" t="s">
        <v>1299</v>
      </c>
      <c r="I436" s="89"/>
      <c r="J436" s="89"/>
      <c r="K436" s="90">
        <v>50</v>
      </c>
      <c r="L436" s="89"/>
      <c r="M436" s="89"/>
      <c r="N436" s="89"/>
      <c r="O436" s="89"/>
      <c r="P436" s="168">
        <v>0</v>
      </c>
      <c r="Q436" s="91" t="s">
        <v>1367</v>
      </c>
      <c r="R436" s="28"/>
      <c r="S436" s="29"/>
      <c r="T436" s="28"/>
      <c r="U436" s="30"/>
      <c r="V436" s="30"/>
      <c r="W436" s="30"/>
      <c r="X436" s="30"/>
      <c r="Y436" s="25"/>
      <c r="Z436" s="265" t="str">
        <f>IF(AND('Scope of Work'!J135=TRUE,H7=FALSE,'Project Information'!K4=FALSE),"Y","N")</f>
        <v>N</v>
      </c>
      <c r="AA436" s="265" t="str">
        <f t="shared" si="16"/>
        <v>N</v>
      </c>
      <c r="AD436" s="79" t="s">
        <v>1382</v>
      </c>
      <c r="AE436" s="79" t="s">
        <v>1383</v>
      </c>
      <c r="AF436" s="79" t="s">
        <v>1384</v>
      </c>
      <c r="AG436" s="29"/>
    </row>
    <row r="437" spans="1:33" hidden="1">
      <c r="A437" s="73"/>
      <c r="B437" s="73"/>
      <c r="C437" s="73"/>
      <c r="D437" s="449"/>
      <c r="E437" s="449"/>
      <c r="F437" s="449"/>
      <c r="G437" s="427" t="s">
        <v>1293</v>
      </c>
      <c r="H437" s="428" t="s">
        <v>1029</v>
      </c>
      <c r="I437" s="429" t="s">
        <v>23</v>
      </c>
      <c r="J437" s="430" t="s">
        <v>24</v>
      </c>
      <c r="K437" s="429" t="s">
        <v>25</v>
      </c>
      <c r="L437" s="431" t="s">
        <v>26</v>
      </c>
      <c r="M437" s="431" t="s">
        <v>26</v>
      </c>
      <c r="N437" s="428" t="s">
        <v>27</v>
      </c>
      <c r="O437" s="428" t="s">
        <v>28</v>
      </c>
      <c r="P437" s="428" t="s">
        <v>29</v>
      </c>
      <c r="Q437" s="432" t="s">
        <v>30</v>
      </c>
      <c r="R437" s="28"/>
      <c r="S437" s="29"/>
      <c r="T437" s="28"/>
      <c r="U437" s="30"/>
      <c r="V437" s="30"/>
      <c r="W437" s="30"/>
      <c r="X437" s="30"/>
      <c r="Y437" s="25"/>
      <c r="Z437" s="265" t="str">
        <f>IF('Scope of Work'!J135=TRUE,IF(COUNTIF(AA439:AA442,"Y"),"Show","Hide"),IF(COUNTIF(Z439:Z442,"Y"),"Show","Hide"))</f>
        <v>Hide</v>
      </c>
      <c r="AA437" s="265" t="str">
        <f>IF(Z437="Show","Y","N")</f>
        <v>N</v>
      </c>
      <c r="AD437" s="62"/>
      <c r="AE437" s="62"/>
      <c r="AF437" s="62"/>
      <c r="AG437" s="29"/>
    </row>
    <row r="438" spans="1:33" hidden="1">
      <c r="A438" s="73"/>
      <c r="B438" s="73"/>
      <c r="C438" s="73"/>
      <c r="D438" s="449"/>
      <c r="E438" s="449"/>
      <c r="F438" s="449"/>
      <c r="G438" s="427" t="s">
        <v>1350</v>
      </c>
      <c r="H438" s="431" t="s">
        <v>32</v>
      </c>
      <c r="I438" s="429" t="s">
        <v>33</v>
      </c>
      <c r="J438" s="429" t="s">
        <v>33</v>
      </c>
      <c r="K438" s="429" t="s">
        <v>33</v>
      </c>
      <c r="L438" s="431" t="s">
        <v>33</v>
      </c>
      <c r="M438" s="431" t="s">
        <v>29</v>
      </c>
      <c r="N438" s="428" t="s">
        <v>34</v>
      </c>
      <c r="O438" s="428" t="s">
        <v>29</v>
      </c>
      <c r="P438" s="428"/>
      <c r="Q438" s="432"/>
      <c r="R438" s="28"/>
      <c r="S438" s="29"/>
      <c r="T438" s="28"/>
      <c r="U438" s="30"/>
      <c r="V438" s="30"/>
      <c r="W438" s="30"/>
      <c r="X438" s="30"/>
      <c r="Y438" s="25"/>
      <c r="Z438" s="265" t="str">
        <f>IF('Scope of Work'!J135=TRUE,IF(COUNTIF(AA439:AA442,"Y"),"Show","Hide"),IF(COUNTIF(Z439:Z442,"Y"),"Show","Hide"))</f>
        <v>Hide</v>
      </c>
      <c r="AA438" s="265" t="str">
        <f>IF(Z438="Show","Y","N")</f>
        <v>N</v>
      </c>
      <c r="AD438" s="62"/>
      <c r="AE438" s="62"/>
      <c r="AF438" s="62"/>
      <c r="AG438" s="29"/>
    </row>
    <row r="439" spans="1:33" hidden="1">
      <c r="A439" s="73"/>
      <c r="B439" s="73"/>
      <c r="C439" s="73"/>
      <c r="D439" s="444" t="s">
        <v>1385</v>
      </c>
      <c r="E439" s="444" t="s">
        <v>1386</v>
      </c>
      <c r="F439" s="444" t="s">
        <v>1387</v>
      </c>
      <c r="G439" s="166" t="s">
        <v>1298</v>
      </c>
      <c r="H439" s="262" t="s">
        <v>1299</v>
      </c>
      <c r="I439" s="90">
        <v>560</v>
      </c>
      <c r="J439" s="89"/>
      <c r="K439" s="89"/>
      <c r="L439" s="89"/>
      <c r="M439" s="89"/>
      <c r="N439" s="89"/>
      <c r="O439" s="89"/>
      <c r="P439" s="168">
        <v>0</v>
      </c>
      <c r="Q439" s="263" t="s">
        <v>1300</v>
      </c>
      <c r="R439" s="28"/>
      <c r="S439" s="29"/>
      <c r="T439" s="28"/>
      <c r="U439" s="30"/>
      <c r="V439" s="30"/>
      <c r="W439" s="30"/>
      <c r="X439" s="30"/>
      <c r="Y439" s="25"/>
      <c r="Z439" s="265" t="str">
        <f>IF(AND('Scope of Work'!J135=TRUE,H7=FALSE,'Project Information'!K4=FALSE),"Y","N")</f>
        <v>N</v>
      </c>
      <c r="AA439" s="265" t="str">
        <f t="shared" si="16"/>
        <v>N</v>
      </c>
      <c r="AD439" s="79" t="s">
        <v>1388</v>
      </c>
      <c r="AE439" s="79" t="s">
        <v>1389</v>
      </c>
      <c r="AF439" s="79" t="s">
        <v>1390</v>
      </c>
      <c r="AG439" s="29"/>
    </row>
    <row r="440" spans="1:33" hidden="1">
      <c r="A440" s="73"/>
      <c r="B440" s="73"/>
      <c r="C440" s="73"/>
      <c r="D440" s="444" t="s">
        <v>1391</v>
      </c>
      <c r="E440" s="444" t="s">
        <v>1392</v>
      </c>
      <c r="F440" s="444" t="s">
        <v>1393</v>
      </c>
      <c r="G440" s="166" t="s">
        <v>1339</v>
      </c>
      <c r="H440" s="262" t="s">
        <v>1299</v>
      </c>
      <c r="I440" s="89"/>
      <c r="J440" s="89"/>
      <c r="K440" s="90">
        <v>175</v>
      </c>
      <c r="L440" s="89"/>
      <c r="M440" s="89"/>
      <c r="N440" s="89"/>
      <c r="O440" s="89"/>
      <c r="P440" s="168">
        <v>0</v>
      </c>
      <c r="Q440" s="91" t="s">
        <v>1394</v>
      </c>
      <c r="R440" s="28"/>
      <c r="S440" s="29"/>
      <c r="T440" s="28"/>
      <c r="U440" s="30"/>
      <c r="V440" s="30"/>
      <c r="W440" s="30"/>
      <c r="X440" s="30"/>
      <c r="Y440" s="25"/>
      <c r="Z440" s="265" t="str">
        <f>IF(AND('Scope of Work'!J135=TRUE,H7=FALSE,'Project Information'!K4=FALSE),"Y","N")</f>
        <v>N</v>
      </c>
      <c r="AA440" s="265" t="str">
        <f t="shared" si="16"/>
        <v>N</v>
      </c>
      <c r="AD440" s="79" t="s">
        <v>1395</v>
      </c>
      <c r="AE440" s="79" t="s">
        <v>1396</v>
      </c>
      <c r="AF440" s="79" t="s">
        <v>1397</v>
      </c>
      <c r="AG440" s="29"/>
    </row>
    <row r="441" spans="1:33" hidden="1">
      <c r="A441" s="73"/>
      <c r="B441" s="73"/>
      <c r="C441" s="73"/>
      <c r="D441" s="444" t="s">
        <v>1398</v>
      </c>
      <c r="E441" s="444" t="s">
        <v>1399</v>
      </c>
      <c r="F441" s="444" t="s">
        <v>1400</v>
      </c>
      <c r="G441" s="166" t="s">
        <v>1315</v>
      </c>
      <c r="H441" s="262" t="s">
        <v>1299</v>
      </c>
      <c r="I441" s="89"/>
      <c r="J441" s="89"/>
      <c r="K441" s="90">
        <v>270</v>
      </c>
      <c r="L441" s="89"/>
      <c r="M441" s="89"/>
      <c r="N441" s="89"/>
      <c r="O441" s="89"/>
      <c r="P441" s="168">
        <v>0</v>
      </c>
      <c r="Q441" s="91" t="s">
        <v>1401</v>
      </c>
      <c r="R441" s="28"/>
      <c r="S441" s="29"/>
      <c r="T441" s="28"/>
      <c r="U441" s="30"/>
      <c r="V441" s="30"/>
      <c r="W441" s="30"/>
      <c r="X441" s="30"/>
      <c r="Y441" s="25"/>
      <c r="Z441" s="265" t="str">
        <f>IF(AND('Scope of Work'!J135=TRUE,H7=FALSE,'Project Information'!K4=FALSE),"Y","N")</f>
        <v>N</v>
      </c>
      <c r="AA441" s="265" t="str">
        <f t="shared" si="16"/>
        <v>N</v>
      </c>
      <c r="AD441" s="79" t="s">
        <v>1402</v>
      </c>
      <c r="AE441" s="79" t="s">
        <v>1403</v>
      </c>
      <c r="AF441" s="79" t="s">
        <v>1404</v>
      </c>
      <c r="AG441" s="29"/>
    </row>
    <row r="442" spans="1:33" hidden="1">
      <c r="A442" s="73"/>
      <c r="B442" s="73"/>
      <c r="C442" s="73"/>
      <c r="D442" s="444" t="s">
        <v>1405</v>
      </c>
      <c r="E442" s="444" t="s">
        <v>1406</v>
      </c>
      <c r="F442" s="444" t="s">
        <v>1407</v>
      </c>
      <c r="G442" s="166" t="s">
        <v>1374</v>
      </c>
      <c r="H442" s="262" t="s">
        <v>1299</v>
      </c>
      <c r="I442" s="89"/>
      <c r="J442" s="89"/>
      <c r="K442" s="90">
        <v>115</v>
      </c>
      <c r="L442" s="89"/>
      <c r="M442" s="89"/>
      <c r="N442" s="89"/>
      <c r="O442" s="89"/>
      <c r="P442" s="168">
        <v>0</v>
      </c>
      <c r="Q442" s="91" t="s">
        <v>1394</v>
      </c>
      <c r="R442" s="28"/>
      <c r="S442" s="29"/>
      <c r="T442" s="28"/>
      <c r="U442" s="30"/>
      <c r="V442" s="30"/>
      <c r="W442" s="30"/>
      <c r="X442" s="30"/>
      <c r="Y442" s="25"/>
      <c r="Z442" s="265" t="str">
        <f>IF(AND('Scope of Work'!J135=TRUE,H7=FALSE,'Project Information'!K4=FALSE),"Y","N")</f>
        <v>N</v>
      </c>
      <c r="AA442" s="265" t="str">
        <f t="shared" si="16"/>
        <v>N</v>
      </c>
      <c r="AD442" s="79" t="s">
        <v>1408</v>
      </c>
      <c r="AE442" s="79" t="s">
        <v>1409</v>
      </c>
      <c r="AF442" s="79" t="s">
        <v>1410</v>
      </c>
      <c r="AG442" s="29"/>
    </row>
    <row r="443" spans="1:33" hidden="1">
      <c r="A443" s="73"/>
      <c r="B443" s="73"/>
      <c r="C443" s="73"/>
      <c r="D443" s="180"/>
      <c r="E443" s="180"/>
      <c r="F443" s="180"/>
      <c r="G443" s="450" t="s">
        <v>1411</v>
      </c>
      <c r="H443" s="228" t="s">
        <v>1029</v>
      </c>
      <c r="I443" s="229" t="s">
        <v>23</v>
      </c>
      <c r="J443" s="230" t="s">
        <v>24</v>
      </c>
      <c r="K443" s="229" t="s">
        <v>25</v>
      </c>
      <c r="L443" s="231" t="s">
        <v>26</v>
      </c>
      <c r="M443" s="231" t="s">
        <v>26</v>
      </c>
      <c r="N443" s="228" t="s">
        <v>27</v>
      </c>
      <c r="O443" s="228" t="s">
        <v>28</v>
      </c>
      <c r="P443" s="228" t="s">
        <v>29</v>
      </c>
      <c r="Q443" s="181" t="s">
        <v>30</v>
      </c>
      <c r="R443" s="28"/>
      <c r="S443" s="29"/>
      <c r="T443" s="28"/>
      <c r="U443" s="30"/>
      <c r="V443" s="30"/>
      <c r="W443" s="30"/>
      <c r="X443" s="30"/>
      <c r="Y443" s="25"/>
      <c r="Z443" s="265" t="str">
        <f>IF('Scope of Work'!J159=TRUE,IF(COUNTIF(AA445:AA447,"Y"),"Show","Hide"),IF(COUNTIF(Z445:Z447,"Y"),"Show","Hide"))</f>
        <v>Hide</v>
      </c>
      <c r="AA443" s="265" t="str">
        <f>IF(Z443="Show","Y","N")</f>
        <v>N</v>
      </c>
      <c r="AD443" s="62"/>
      <c r="AE443" s="62"/>
      <c r="AF443" s="62"/>
      <c r="AG443" s="29"/>
    </row>
    <row r="444" spans="1:33" hidden="1">
      <c r="A444" s="73"/>
      <c r="B444" s="73"/>
      <c r="C444" s="73"/>
      <c r="D444" s="180"/>
      <c r="E444" s="180"/>
      <c r="F444" s="180"/>
      <c r="G444" s="451" t="s">
        <v>1412</v>
      </c>
      <c r="H444" s="231" t="s">
        <v>32</v>
      </c>
      <c r="I444" s="229" t="s">
        <v>33</v>
      </c>
      <c r="J444" s="229" t="s">
        <v>33</v>
      </c>
      <c r="K444" s="229" t="s">
        <v>33</v>
      </c>
      <c r="L444" s="231" t="s">
        <v>33</v>
      </c>
      <c r="M444" s="231" t="s">
        <v>29</v>
      </c>
      <c r="N444" s="228" t="s">
        <v>34</v>
      </c>
      <c r="O444" s="228" t="s">
        <v>29</v>
      </c>
      <c r="P444" s="228"/>
      <c r="Q444" s="181"/>
      <c r="R444" s="28"/>
      <c r="S444" s="29"/>
      <c r="T444" s="28"/>
      <c r="U444" s="30"/>
      <c r="V444" s="30"/>
      <c r="W444" s="30"/>
      <c r="X444" s="30"/>
      <c r="Y444" s="25"/>
      <c r="Z444" s="265" t="str">
        <f>IF('Scope of Work'!J159=TRUE,IF(COUNTIF(AA445:AA447,"Y"),"Show","Hide"),IF(COUNTIF(Z445:Z447,"Y"),"Show","Hide"))</f>
        <v>Hide</v>
      </c>
      <c r="AA444" s="265" t="str">
        <f>IF(Z444="Show","Y","N")</f>
        <v>N</v>
      </c>
      <c r="AD444" s="62"/>
      <c r="AE444" s="62"/>
      <c r="AF444" s="62"/>
      <c r="AG444" s="29"/>
    </row>
    <row r="445" spans="1:33" hidden="1">
      <c r="A445" s="239"/>
      <c r="B445" s="239"/>
      <c r="C445" s="239"/>
      <c r="D445" s="444" t="s">
        <v>1413</v>
      </c>
      <c r="E445" s="444" t="s">
        <v>1414</v>
      </c>
      <c r="F445" s="444" t="s">
        <v>1415</v>
      </c>
      <c r="G445" s="166" t="s">
        <v>1298</v>
      </c>
      <c r="H445" s="452" t="s">
        <v>1416</v>
      </c>
      <c r="I445" s="90">
        <v>75</v>
      </c>
      <c r="J445" s="89"/>
      <c r="K445" s="89"/>
      <c r="L445" s="89"/>
      <c r="M445" s="89"/>
      <c r="N445" s="89"/>
      <c r="O445" s="89"/>
      <c r="P445" s="168">
        <v>0</v>
      </c>
      <c r="Q445" s="91" t="s">
        <v>1417</v>
      </c>
      <c r="R445" s="28"/>
      <c r="S445" s="29"/>
      <c r="T445" s="28"/>
      <c r="U445" s="30"/>
      <c r="V445" s="30"/>
      <c r="W445" s="30"/>
      <c r="X445" s="30"/>
      <c r="Y445" s="25"/>
      <c r="Z445" s="265" t="str">
        <f>IF(AND('Scope of Work'!J159=TRUE,H7=FALSE,'Project Information'!K4=FALSE),"Y","N")</f>
        <v>N</v>
      </c>
      <c r="AA445" s="265" t="str">
        <f t="shared" si="16"/>
        <v>N</v>
      </c>
      <c r="AD445" s="79" t="s">
        <v>1418</v>
      </c>
      <c r="AE445" s="79" t="s">
        <v>1419</v>
      </c>
      <c r="AF445" s="79" t="s">
        <v>1420</v>
      </c>
      <c r="AG445" s="29"/>
    </row>
    <row r="446" spans="1:33" hidden="1">
      <c r="A446" s="239"/>
      <c r="B446" s="239"/>
      <c r="C446" s="239"/>
      <c r="D446" s="444" t="s">
        <v>1421</v>
      </c>
      <c r="E446" s="444" t="s">
        <v>1422</v>
      </c>
      <c r="F446" s="444" t="s">
        <v>1423</v>
      </c>
      <c r="G446" s="166" t="s">
        <v>1424</v>
      </c>
      <c r="H446" s="452" t="s">
        <v>1416</v>
      </c>
      <c r="I446" s="90">
        <v>45</v>
      </c>
      <c r="J446" s="89"/>
      <c r="K446" s="89"/>
      <c r="L446" s="89"/>
      <c r="M446" s="89"/>
      <c r="N446" s="89"/>
      <c r="O446" s="89"/>
      <c r="P446" s="168">
        <v>0</v>
      </c>
      <c r="Q446" s="91" t="s">
        <v>1425</v>
      </c>
      <c r="R446" s="28"/>
      <c r="S446" s="29"/>
      <c r="T446" s="28"/>
      <c r="U446" s="30"/>
      <c r="V446" s="30"/>
      <c r="W446" s="30"/>
      <c r="X446" s="30"/>
      <c r="Y446" s="25"/>
      <c r="Z446" s="265" t="str">
        <f>IF(AND('Scope of Work'!J159=TRUE,H7=FALSE,'Project Information'!K4=FALSE),"Y","N")</f>
        <v>N</v>
      </c>
      <c r="AA446" s="265" t="str">
        <f t="shared" si="16"/>
        <v>N</v>
      </c>
      <c r="AD446" s="79" t="s">
        <v>1426</v>
      </c>
      <c r="AE446" s="79" t="s">
        <v>1427</v>
      </c>
      <c r="AF446" s="79" t="s">
        <v>1428</v>
      </c>
      <c r="AG446" s="29"/>
    </row>
    <row r="447" spans="1:33" hidden="1">
      <c r="A447" s="239"/>
      <c r="B447" s="239"/>
      <c r="C447" s="239"/>
      <c r="D447" s="444" t="s">
        <v>1429</v>
      </c>
      <c r="E447" s="444" t="s">
        <v>1430</v>
      </c>
      <c r="F447" s="444" t="s">
        <v>1431</v>
      </c>
      <c r="G447" s="166" t="s">
        <v>1432</v>
      </c>
      <c r="H447" s="452" t="s">
        <v>1416</v>
      </c>
      <c r="I447" s="89"/>
      <c r="J447" s="89"/>
      <c r="K447" s="90">
        <v>120</v>
      </c>
      <c r="L447" s="85"/>
      <c r="M447" s="85"/>
      <c r="N447" s="85"/>
      <c r="O447" s="85"/>
      <c r="P447" s="168">
        <v>0</v>
      </c>
      <c r="Q447" s="91" t="s">
        <v>1433</v>
      </c>
      <c r="R447" s="28"/>
      <c r="S447" s="29"/>
      <c r="T447" s="28"/>
      <c r="U447" s="30"/>
      <c r="V447" s="30"/>
      <c r="W447" s="30"/>
      <c r="X447" s="30"/>
      <c r="Y447" s="25"/>
      <c r="Z447" s="265" t="str">
        <f>IF(AND('Scope of Work'!J159=TRUE,H7=FALSE,'Project Information'!K4=FALSE),"Y","N")</f>
        <v>N</v>
      </c>
      <c r="AA447" s="265" t="str">
        <f t="shared" si="16"/>
        <v>N</v>
      </c>
      <c r="AD447" s="79" t="s">
        <v>1434</v>
      </c>
      <c r="AE447" s="79" t="s">
        <v>1435</v>
      </c>
      <c r="AF447" s="79" t="s">
        <v>1436</v>
      </c>
      <c r="AG447" s="29"/>
    </row>
    <row r="448" spans="1:33" hidden="1">
      <c r="A448" s="73"/>
      <c r="B448" s="73"/>
      <c r="C448" s="73"/>
      <c r="D448" s="180"/>
      <c r="E448" s="180"/>
      <c r="F448" s="180"/>
      <c r="G448" s="450" t="s">
        <v>1411</v>
      </c>
      <c r="H448" s="228" t="s">
        <v>1029</v>
      </c>
      <c r="I448" s="229" t="s">
        <v>23</v>
      </c>
      <c r="J448" s="230" t="s">
        <v>24</v>
      </c>
      <c r="K448" s="229" t="s">
        <v>25</v>
      </c>
      <c r="L448" s="231" t="s">
        <v>26</v>
      </c>
      <c r="M448" s="231" t="s">
        <v>26</v>
      </c>
      <c r="N448" s="228" t="s">
        <v>27</v>
      </c>
      <c r="O448" s="228" t="s">
        <v>28</v>
      </c>
      <c r="P448" s="228" t="s">
        <v>29</v>
      </c>
      <c r="Q448" s="181" t="s">
        <v>30</v>
      </c>
      <c r="R448" s="28"/>
      <c r="S448" s="29"/>
      <c r="T448" s="28"/>
      <c r="U448" s="30"/>
      <c r="V448" s="30"/>
      <c r="W448" s="30"/>
      <c r="X448" s="30"/>
      <c r="Y448" s="25"/>
      <c r="Z448" s="265" t="str">
        <f>IF('Scope of Work'!J159=TRUE,IF(COUNTIF(AA450:AA453,"Y"),"Show","Hide"),IF(COUNTIF(Z450:Z453,"Y"),"Show","Hide"))</f>
        <v>Hide</v>
      </c>
      <c r="AA448" s="265" t="str">
        <f>IF(Z448="Show","Y","N")</f>
        <v>N</v>
      </c>
      <c r="AD448" s="62"/>
      <c r="AE448" s="62"/>
      <c r="AF448" s="62"/>
      <c r="AG448" s="29"/>
    </row>
    <row r="449" spans="1:36" hidden="1">
      <c r="A449" s="73"/>
      <c r="B449" s="73"/>
      <c r="C449" s="73"/>
      <c r="D449" s="180"/>
      <c r="E449" s="180"/>
      <c r="F449" s="180"/>
      <c r="G449" s="451" t="s">
        <v>1437</v>
      </c>
      <c r="H449" s="231" t="s">
        <v>32</v>
      </c>
      <c r="I449" s="229" t="s">
        <v>33</v>
      </c>
      <c r="J449" s="229" t="s">
        <v>33</v>
      </c>
      <c r="K449" s="229" t="s">
        <v>33</v>
      </c>
      <c r="L449" s="231" t="s">
        <v>33</v>
      </c>
      <c r="M449" s="231" t="s">
        <v>29</v>
      </c>
      <c r="N449" s="228" t="s">
        <v>34</v>
      </c>
      <c r="O449" s="228" t="s">
        <v>29</v>
      </c>
      <c r="P449" s="228"/>
      <c r="Q449" s="181"/>
      <c r="R449" s="28"/>
      <c r="S449" s="29"/>
      <c r="T449" s="28"/>
      <c r="U449" s="30"/>
      <c r="V449" s="30"/>
      <c r="W449" s="30"/>
      <c r="X449" s="30"/>
      <c r="Y449" s="25"/>
      <c r="Z449" s="265" t="str">
        <f>IF('Scope of Work'!J159=TRUE,IF(COUNTIF(AA450:AA453,"Y"),"Show","Hide"),IF(COUNTIF(Z450:Z453,"Y"),"Show","Hide"))</f>
        <v>Hide</v>
      </c>
      <c r="AA449" s="265" t="str">
        <f>IF(Z449="Show","Y","N")</f>
        <v>N</v>
      </c>
      <c r="AD449" s="62"/>
      <c r="AE449" s="62"/>
      <c r="AF449" s="62"/>
      <c r="AG449" s="29"/>
    </row>
    <row r="450" spans="1:36" hidden="1">
      <c r="A450" s="239"/>
      <c r="B450" s="239"/>
      <c r="C450" s="239"/>
      <c r="D450" s="444" t="s">
        <v>1438</v>
      </c>
      <c r="E450" s="444" t="s">
        <v>1439</v>
      </c>
      <c r="F450" s="444" t="s">
        <v>1440</v>
      </c>
      <c r="G450" s="166" t="s">
        <v>1298</v>
      </c>
      <c r="H450" s="452" t="s">
        <v>1416</v>
      </c>
      <c r="I450" s="90">
        <v>76</v>
      </c>
      <c r="J450" s="90"/>
      <c r="K450" s="90"/>
      <c r="L450" s="89"/>
      <c r="M450" s="89"/>
      <c r="N450" s="89"/>
      <c r="O450" s="89"/>
      <c r="P450" s="168">
        <v>0</v>
      </c>
      <c r="Q450" s="91" t="s">
        <v>1417</v>
      </c>
      <c r="R450" s="28"/>
      <c r="S450" s="29"/>
      <c r="T450" s="28"/>
      <c r="U450" s="30"/>
      <c r="V450" s="30"/>
      <c r="W450" s="30"/>
      <c r="X450" s="30"/>
      <c r="Y450" s="25"/>
      <c r="Z450" s="265" t="str">
        <f>IF(AND('Scope of Work'!J159=TRUE,H7=FALSE,'Project Information'!K4=FALSE),"Y","N")</f>
        <v>N</v>
      </c>
      <c r="AA450" s="265" t="str">
        <f t="shared" si="16"/>
        <v>N</v>
      </c>
      <c r="AD450" s="79" t="s">
        <v>1441</v>
      </c>
      <c r="AE450" s="79" t="s">
        <v>1442</v>
      </c>
      <c r="AF450" s="79" t="s">
        <v>1443</v>
      </c>
      <c r="AG450" s="29"/>
    </row>
    <row r="451" spans="1:36" hidden="1">
      <c r="A451" s="239"/>
      <c r="B451" s="239"/>
      <c r="C451" s="239"/>
      <c r="D451" s="444" t="s">
        <v>1444</v>
      </c>
      <c r="E451" s="444" t="s">
        <v>1445</v>
      </c>
      <c r="F451" s="444" t="s">
        <v>1446</v>
      </c>
      <c r="G451" s="166" t="s">
        <v>1424</v>
      </c>
      <c r="H451" s="452" t="s">
        <v>1416</v>
      </c>
      <c r="I451" s="90">
        <v>46</v>
      </c>
      <c r="J451" s="90"/>
      <c r="K451" s="90"/>
      <c r="L451" s="89"/>
      <c r="M451" s="89"/>
      <c r="N451" s="89"/>
      <c r="O451" s="89"/>
      <c r="P451" s="168">
        <v>0</v>
      </c>
      <c r="Q451" s="91" t="s">
        <v>1447</v>
      </c>
      <c r="R451" s="28"/>
      <c r="S451" s="29"/>
      <c r="T451" s="28"/>
      <c r="U451" s="30"/>
      <c r="V451" s="30"/>
      <c r="W451" s="30"/>
      <c r="X451" s="30"/>
      <c r="Y451" s="25"/>
      <c r="Z451" s="265" t="str">
        <f>IF(AND('Scope of Work'!J159=TRUE,H7=FALSE,'Project Information'!K4=FALSE),"Y","N")</f>
        <v>N</v>
      </c>
      <c r="AA451" s="265" t="str">
        <f t="shared" si="16"/>
        <v>N</v>
      </c>
      <c r="AD451" s="79" t="s">
        <v>1448</v>
      </c>
      <c r="AE451" s="79" t="s">
        <v>1449</v>
      </c>
      <c r="AF451" s="79" t="s">
        <v>1450</v>
      </c>
      <c r="AG451" s="29"/>
    </row>
    <row r="452" spans="1:36" hidden="1">
      <c r="A452" s="239"/>
      <c r="B452" s="239"/>
      <c r="C452" s="239"/>
      <c r="D452" s="444" t="s">
        <v>1451</v>
      </c>
      <c r="E452" s="444" t="s">
        <v>1452</v>
      </c>
      <c r="F452" s="444" t="s">
        <v>1453</v>
      </c>
      <c r="G452" s="166" t="s">
        <v>1454</v>
      </c>
      <c r="H452" s="452" t="s">
        <v>1416</v>
      </c>
      <c r="I452" s="90">
        <v>48</v>
      </c>
      <c r="J452" s="90"/>
      <c r="K452" s="90"/>
      <c r="L452" s="89"/>
      <c r="M452" s="89"/>
      <c r="N452" s="89"/>
      <c r="O452" s="89"/>
      <c r="P452" s="168">
        <v>0</v>
      </c>
      <c r="Q452" s="91" t="s">
        <v>1455</v>
      </c>
      <c r="R452" s="28"/>
      <c r="S452" s="29"/>
      <c r="T452" s="28"/>
      <c r="U452" s="30"/>
      <c r="V452" s="30"/>
      <c r="W452" s="30"/>
      <c r="X452" s="30"/>
      <c r="Y452" s="25"/>
      <c r="Z452" s="265" t="str">
        <f>IF(AND('Scope of Work'!J159=TRUE,H7=FALSE,'Project Information'!K4=FALSE),"Y","N")</f>
        <v>N</v>
      </c>
      <c r="AA452" s="265" t="str">
        <f t="shared" si="16"/>
        <v>N</v>
      </c>
      <c r="AD452" s="79" t="s">
        <v>1456</v>
      </c>
      <c r="AE452" s="79" t="s">
        <v>1457</v>
      </c>
      <c r="AF452" s="79" t="s">
        <v>1458</v>
      </c>
      <c r="AG452" s="29"/>
    </row>
    <row r="453" spans="1:36" hidden="1">
      <c r="A453" s="239"/>
      <c r="B453" s="239"/>
      <c r="C453" s="239"/>
      <c r="D453" s="444" t="s">
        <v>1459</v>
      </c>
      <c r="E453" s="444" t="s">
        <v>1460</v>
      </c>
      <c r="F453" s="444" t="s">
        <v>1461</v>
      </c>
      <c r="G453" s="166" t="s">
        <v>1462</v>
      </c>
      <c r="H453" s="452" t="s">
        <v>1416</v>
      </c>
      <c r="I453" s="90"/>
      <c r="J453" s="90"/>
      <c r="K453" s="90">
        <v>170</v>
      </c>
      <c r="L453" s="89"/>
      <c r="M453" s="89"/>
      <c r="N453" s="89"/>
      <c r="O453" s="89"/>
      <c r="P453" s="168">
        <v>0</v>
      </c>
      <c r="Q453" s="91" t="s">
        <v>1463</v>
      </c>
      <c r="R453" s="28"/>
      <c r="S453" s="29"/>
      <c r="T453" s="28"/>
      <c r="U453" s="30"/>
      <c r="V453" s="30"/>
      <c r="W453" s="30"/>
      <c r="X453" s="30"/>
      <c r="Y453" s="25"/>
      <c r="Z453" s="265" t="str">
        <f>IF(AND('Scope of Work'!J159=TRUE,H7=FALSE,'Project Information'!K4=FALSE),"Y","N")</f>
        <v>N</v>
      </c>
      <c r="AA453" s="265" t="str">
        <f t="shared" si="16"/>
        <v>N</v>
      </c>
      <c r="AD453" s="79" t="s">
        <v>1464</v>
      </c>
      <c r="AE453" s="79" t="s">
        <v>1465</v>
      </c>
      <c r="AF453" s="79" t="s">
        <v>1466</v>
      </c>
      <c r="AG453" s="29"/>
    </row>
    <row r="454" spans="1:36" hidden="1">
      <c r="A454" s="73"/>
      <c r="B454" s="73"/>
      <c r="C454" s="73"/>
      <c r="D454" s="180"/>
      <c r="E454" s="180"/>
      <c r="F454" s="180"/>
      <c r="G454" s="450" t="s">
        <v>1411</v>
      </c>
      <c r="H454" s="228" t="s">
        <v>1029</v>
      </c>
      <c r="I454" s="229" t="s">
        <v>23</v>
      </c>
      <c r="J454" s="230" t="s">
        <v>24</v>
      </c>
      <c r="K454" s="229" t="s">
        <v>25</v>
      </c>
      <c r="L454" s="231" t="s">
        <v>26</v>
      </c>
      <c r="M454" s="231" t="s">
        <v>26</v>
      </c>
      <c r="N454" s="228" t="s">
        <v>27</v>
      </c>
      <c r="O454" s="228" t="s">
        <v>28</v>
      </c>
      <c r="P454" s="228" t="s">
        <v>29</v>
      </c>
      <c r="Q454" s="181" t="s">
        <v>30</v>
      </c>
      <c r="R454" s="28"/>
      <c r="S454" s="29"/>
      <c r="T454" s="28"/>
      <c r="U454" s="30"/>
      <c r="V454" s="30"/>
      <c r="W454" s="30"/>
      <c r="X454" s="30"/>
      <c r="Y454" s="25"/>
      <c r="Z454" s="265" t="str">
        <f>IF('Scope of Work'!J159=TRUE,IF(COUNTIF(AA456:AA461,"Y"),"Show","Hide"),IF(COUNTIF(Z456:Z461,"Y"),"Show","Hide"))</f>
        <v>Hide</v>
      </c>
      <c r="AA454" s="265" t="str">
        <f>IF(Z454="Show","Y","N")</f>
        <v>N</v>
      </c>
      <c r="AD454" s="62"/>
      <c r="AE454" s="62"/>
      <c r="AF454" s="62"/>
      <c r="AG454" s="29"/>
    </row>
    <row r="455" spans="1:36" hidden="1">
      <c r="A455" s="73"/>
      <c r="B455" s="73"/>
      <c r="C455" s="73"/>
      <c r="D455" s="180"/>
      <c r="E455" s="180"/>
      <c r="F455" s="180"/>
      <c r="G455" s="451" t="s">
        <v>1467</v>
      </c>
      <c r="H455" s="231" t="s">
        <v>32</v>
      </c>
      <c r="I455" s="229" t="s">
        <v>33</v>
      </c>
      <c r="J455" s="229" t="s">
        <v>33</v>
      </c>
      <c r="K455" s="229" t="s">
        <v>33</v>
      </c>
      <c r="L455" s="231" t="s">
        <v>33</v>
      </c>
      <c r="M455" s="231" t="s">
        <v>29</v>
      </c>
      <c r="N455" s="228" t="s">
        <v>34</v>
      </c>
      <c r="O455" s="228" t="s">
        <v>29</v>
      </c>
      <c r="P455" s="228"/>
      <c r="Q455" s="181"/>
      <c r="R455" s="28"/>
      <c r="S455" s="29"/>
      <c r="T455" s="28"/>
      <c r="U455" s="30"/>
      <c r="V455" s="30"/>
      <c r="W455" s="30"/>
      <c r="X455" s="30"/>
      <c r="Y455" s="25"/>
      <c r="Z455" s="265" t="str">
        <f>IF('Scope of Work'!J159=TRUE,IF(COUNTIF(AA456:AA461,"Y"),"Show","Hide"),IF(COUNTIF(Z456:Z461,"Y"),"Show","Hide"))</f>
        <v>Hide</v>
      </c>
      <c r="AA455" s="265" t="str">
        <f>IF(Z455="Show","Y","N")</f>
        <v>N</v>
      </c>
      <c r="AD455" s="62"/>
      <c r="AE455" s="62"/>
      <c r="AF455" s="62"/>
      <c r="AG455" s="29"/>
    </row>
    <row r="456" spans="1:36" hidden="1">
      <c r="A456" s="239"/>
      <c r="B456" s="239"/>
      <c r="C456" s="239"/>
      <c r="D456" s="444" t="s">
        <v>1468</v>
      </c>
      <c r="E456" s="444" t="s">
        <v>1469</v>
      </c>
      <c r="F456" s="444" t="s">
        <v>1470</v>
      </c>
      <c r="G456" s="166" t="s">
        <v>1298</v>
      </c>
      <c r="H456" s="452" t="s">
        <v>1416</v>
      </c>
      <c r="I456" s="90">
        <v>83</v>
      </c>
      <c r="J456" s="89"/>
      <c r="K456" s="89"/>
      <c r="L456" s="89"/>
      <c r="M456" s="89"/>
      <c r="N456" s="89"/>
      <c r="O456" s="89"/>
      <c r="P456" s="168">
        <v>0</v>
      </c>
      <c r="Q456" s="91" t="s">
        <v>1417</v>
      </c>
      <c r="R456" s="28"/>
      <c r="S456" s="29"/>
      <c r="T456" s="28"/>
      <c r="U456" s="30"/>
      <c r="V456" s="30"/>
      <c r="W456" s="30"/>
      <c r="X456" s="30"/>
      <c r="Y456" s="25"/>
      <c r="Z456" s="265" t="str">
        <f>IF(AND('Scope of Work'!J159=TRUE,H7=FALSE,'Project Information'!K4=FALSE),"Y","N")</f>
        <v>N</v>
      </c>
      <c r="AA456" s="265" t="str">
        <f t="shared" si="16"/>
        <v>N</v>
      </c>
      <c r="AD456" s="79" t="s">
        <v>1471</v>
      </c>
      <c r="AE456" s="79" t="s">
        <v>1472</v>
      </c>
      <c r="AF456" s="79" t="s">
        <v>1473</v>
      </c>
      <c r="AG456" s="29"/>
    </row>
    <row r="457" spans="1:36" hidden="1">
      <c r="A457" s="239"/>
      <c r="B457" s="239"/>
      <c r="C457" s="239"/>
      <c r="D457" s="444" t="s">
        <v>1474</v>
      </c>
      <c r="E457" s="444" t="s">
        <v>1475</v>
      </c>
      <c r="F457" s="444" t="s">
        <v>1476</v>
      </c>
      <c r="G457" s="166" t="s">
        <v>1424</v>
      </c>
      <c r="H457" s="452" t="s">
        <v>1416</v>
      </c>
      <c r="I457" s="90">
        <v>47</v>
      </c>
      <c r="J457" s="89"/>
      <c r="K457" s="89"/>
      <c r="L457" s="89"/>
      <c r="M457" s="89"/>
      <c r="N457" s="89"/>
      <c r="O457" s="89"/>
      <c r="P457" s="168">
        <v>0</v>
      </c>
      <c r="Q457" s="91" t="s">
        <v>1477</v>
      </c>
      <c r="R457" s="28"/>
      <c r="S457" s="29"/>
      <c r="T457" s="28"/>
      <c r="U457" s="30"/>
      <c r="V457" s="30"/>
      <c r="W457" s="30"/>
      <c r="X457" s="30"/>
      <c r="Y457" s="25"/>
      <c r="Z457" s="265" t="str">
        <f>IF(AND('Scope of Work'!J159=TRUE,H7=FALSE,'Project Information'!K4=FALSE),"Y","N")</f>
        <v>N</v>
      </c>
      <c r="AA457" s="265" t="str">
        <f t="shared" si="16"/>
        <v>N</v>
      </c>
      <c r="AD457" s="79" t="s">
        <v>1478</v>
      </c>
      <c r="AE457" s="79" t="s">
        <v>1479</v>
      </c>
      <c r="AF457" s="79" t="s">
        <v>1480</v>
      </c>
      <c r="AG457" s="29"/>
    </row>
    <row r="458" spans="1:36" hidden="1">
      <c r="A458" s="239"/>
      <c r="B458" s="239"/>
      <c r="C458" s="239"/>
      <c r="D458" s="444" t="s">
        <v>1481</v>
      </c>
      <c r="E458" s="444" t="s">
        <v>1482</v>
      </c>
      <c r="F458" s="444" t="s">
        <v>1483</v>
      </c>
      <c r="G458" s="166" t="s">
        <v>1454</v>
      </c>
      <c r="H458" s="452" t="s">
        <v>1416</v>
      </c>
      <c r="I458" s="90">
        <v>49</v>
      </c>
      <c r="J458" s="89"/>
      <c r="K458" s="89"/>
      <c r="L458" s="89"/>
      <c r="M458" s="89"/>
      <c r="N458" s="89"/>
      <c r="O458" s="89"/>
      <c r="P458" s="168">
        <v>0</v>
      </c>
      <c r="Q458" s="91" t="s">
        <v>1484</v>
      </c>
      <c r="R458" s="28"/>
      <c r="S458" s="29"/>
      <c r="T458" s="28"/>
      <c r="U458" s="30"/>
      <c r="V458" s="30"/>
      <c r="W458" s="30"/>
      <c r="X458" s="30"/>
      <c r="Y458" s="25"/>
      <c r="Z458" s="265" t="str">
        <f>IF(AND('Scope of Work'!J159=TRUE,H7=FALSE,'Project Information'!K4=FALSE),"Y","N")</f>
        <v>N</v>
      </c>
      <c r="AA458" s="265" t="str">
        <f t="shared" si="16"/>
        <v>N</v>
      </c>
      <c r="AD458" s="79" t="s">
        <v>1485</v>
      </c>
      <c r="AE458" s="79" t="s">
        <v>1486</v>
      </c>
      <c r="AF458" s="79" t="s">
        <v>1487</v>
      </c>
      <c r="AG458" s="29"/>
    </row>
    <row r="459" spans="1:36" hidden="1">
      <c r="A459" s="239"/>
      <c r="B459" s="239"/>
      <c r="C459" s="239"/>
      <c r="D459" s="444" t="s">
        <v>1488</v>
      </c>
      <c r="E459" s="444" t="s">
        <v>1489</v>
      </c>
      <c r="F459" s="444" t="s">
        <v>1490</v>
      </c>
      <c r="G459" s="166" t="s">
        <v>1491</v>
      </c>
      <c r="H459" s="452" t="s">
        <v>1416</v>
      </c>
      <c r="I459" s="90">
        <v>51</v>
      </c>
      <c r="J459" s="89"/>
      <c r="K459" s="89"/>
      <c r="L459" s="89"/>
      <c r="M459" s="89"/>
      <c r="N459" s="89"/>
      <c r="O459" s="89"/>
      <c r="P459" s="168">
        <v>0</v>
      </c>
      <c r="Q459" s="91" t="s">
        <v>1492</v>
      </c>
      <c r="R459" s="28"/>
      <c r="S459" s="29"/>
      <c r="T459" s="28"/>
      <c r="U459" s="30"/>
      <c r="V459" s="30"/>
      <c r="W459" s="30"/>
      <c r="X459" s="30"/>
      <c r="Y459" s="25"/>
      <c r="Z459" s="265" t="str">
        <f>IF(AND('Scope of Work'!J159=TRUE,H7=FALSE,'Project Information'!K4=FALSE),"Y","N")</f>
        <v>N</v>
      </c>
      <c r="AA459" s="265" t="str">
        <f t="shared" si="16"/>
        <v>N</v>
      </c>
      <c r="AD459" s="79" t="s">
        <v>1493</v>
      </c>
      <c r="AE459" s="79" t="s">
        <v>1494</v>
      </c>
      <c r="AF459" s="79" t="s">
        <v>1495</v>
      </c>
      <c r="AG459" s="29"/>
    </row>
    <row r="460" spans="1:36" hidden="1">
      <c r="A460" s="239"/>
      <c r="B460" s="239"/>
      <c r="C460" s="239"/>
      <c r="D460" s="444" t="s">
        <v>1496</v>
      </c>
      <c r="E460" s="444" t="s">
        <v>1497</v>
      </c>
      <c r="F460" s="444" t="s">
        <v>1498</v>
      </c>
      <c r="G460" s="166" t="s">
        <v>472</v>
      </c>
      <c r="H460" s="452" t="s">
        <v>1416</v>
      </c>
      <c r="I460" s="89">
        <v>230</v>
      </c>
      <c r="J460" s="89"/>
      <c r="K460" s="90">
        <v>210</v>
      </c>
      <c r="L460" s="89"/>
      <c r="M460" s="89"/>
      <c r="N460" s="89"/>
      <c r="O460" s="89"/>
      <c r="P460" s="168">
        <v>0</v>
      </c>
      <c r="Q460" s="263" t="s">
        <v>1499</v>
      </c>
      <c r="R460" s="28"/>
      <c r="S460" s="29"/>
      <c r="T460" s="28"/>
      <c r="U460" s="30"/>
      <c r="V460" s="30"/>
      <c r="W460" s="30"/>
      <c r="X460" s="30"/>
      <c r="Y460" s="25"/>
      <c r="Z460" s="265" t="str">
        <f>IF(AND('Scope of Work'!J159=TRUE,H7=FALSE,'Project Information'!K4=FALSE),"Y","N")</f>
        <v>N</v>
      </c>
      <c r="AA460" s="265" t="str">
        <f t="shared" si="16"/>
        <v>N</v>
      </c>
      <c r="AD460" s="79" t="s">
        <v>1500</v>
      </c>
      <c r="AE460" s="79" t="s">
        <v>1501</v>
      </c>
      <c r="AF460" s="79" t="s">
        <v>1502</v>
      </c>
      <c r="AG460" s="29"/>
    </row>
    <row r="461" spans="1:36" hidden="1">
      <c r="A461" s="239"/>
      <c r="B461" s="239"/>
      <c r="C461" s="239"/>
      <c r="D461" s="444" t="s">
        <v>1503</v>
      </c>
      <c r="E461" s="444" t="s">
        <v>1504</v>
      </c>
      <c r="F461" s="444" t="s">
        <v>1505</v>
      </c>
      <c r="G461" s="166" t="s">
        <v>1506</v>
      </c>
      <c r="H461" s="452" t="s">
        <v>1416</v>
      </c>
      <c r="I461" s="89"/>
      <c r="J461" s="89"/>
      <c r="K461" s="90">
        <v>210</v>
      </c>
      <c r="L461" s="89"/>
      <c r="M461" s="89"/>
      <c r="N461" s="89"/>
      <c r="O461" s="89"/>
      <c r="P461" s="168">
        <v>0</v>
      </c>
      <c r="Q461" s="91" t="s">
        <v>1507</v>
      </c>
      <c r="R461" s="28"/>
      <c r="S461" s="29"/>
      <c r="T461" s="28"/>
      <c r="U461" s="30"/>
      <c r="V461" s="30"/>
      <c r="W461" s="30"/>
      <c r="X461" s="30"/>
      <c r="Y461" s="25"/>
      <c r="Z461" s="265" t="str">
        <f>IF(AND('Scope of Work'!J159=TRUE,H7=FALSE,'Project Information'!K4=FALSE),"Y","N")</f>
        <v>N</v>
      </c>
      <c r="AA461" s="265" t="str">
        <f t="shared" si="16"/>
        <v>N</v>
      </c>
      <c r="AD461" s="79" t="s">
        <v>1508</v>
      </c>
      <c r="AE461" s="79" t="s">
        <v>1509</v>
      </c>
      <c r="AF461" s="79" t="s">
        <v>1510</v>
      </c>
      <c r="AG461" s="29"/>
    </row>
    <row r="462" spans="1:36">
      <c r="A462" s="639"/>
      <c r="B462" s="639"/>
      <c r="C462" s="639"/>
      <c r="D462" s="319"/>
      <c r="E462" s="320"/>
      <c r="F462" s="320"/>
      <c r="G462" s="321" t="s">
        <v>1511</v>
      </c>
      <c r="H462" s="321" t="s">
        <v>22</v>
      </c>
      <c r="I462" s="322" t="s">
        <v>23</v>
      </c>
      <c r="J462" s="323" t="s">
        <v>24</v>
      </c>
      <c r="K462" s="322" t="s">
        <v>25</v>
      </c>
      <c r="L462" s="324" t="s">
        <v>26</v>
      </c>
      <c r="M462" s="324" t="s">
        <v>26</v>
      </c>
      <c r="N462" s="321" t="s">
        <v>27</v>
      </c>
      <c r="O462" s="321" t="s">
        <v>28</v>
      </c>
      <c r="P462" s="321" t="s">
        <v>29</v>
      </c>
      <c r="Q462" s="325" t="s">
        <v>30</v>
      </c>
      <c r="Z462" s="265" t="str">
        <f>IF(AND(OR('[1]Scope of Work'!J11=TRUE,'[1]Scope of Work'!J14=TRUE),'[1]Scope of Work'!J55=TRUE),IF(COUNTIF($AA$464:$AA$464,"Y"),"Show","Hide"),IF(COUNTIF($Z$464:$Z$464,"Y"),"Show","Hide"))</f>
        <v>Hide</v>
      </c>
      <c r="AA462" s="265" t="str">
        <f>IF(Z462="Show","Y","N")</f>
        <v>N</v>
      </c>
    </row>
    <row r="463" spans="1:36" hidden="1">
      <c r="A463" s="73"/>
      <c r="B463" s="73"/>
      <c r="C463" s="73"/>
      <c r="D463" s="326"/>
      <c r="E463" s="327"/>
      <c r="F463" s="327"/>
      <c r="G463" s="321"/>
      <c r="H463" s="324" t="s">
        <v>32</v>
      </c>
      <c r="I463" s="322" t="s">
        <v>33</v>
      </c>
      <c r="J463" s="322" t="s">
        <v>33</v>
      </c>
      <c r="K463" s="322" t="s">
        <v>33</v>
      </c>
      <c r="L463" s="324" t="s">
        <v>33</v>
      </c>
      <c r="M463" s="324" t="s">
        <v>29</v>
      </c>
      <c r="N463" s="321" t="s">
        <v>34</v>
      </c>
      <c r="O463" s="321" t="s">
        <v>29</v>
      </c>
      <c r="P463" s="321"/>
      <c r="Q463" s="325"/>
      <c r="Z463" s="265" t="str">
        <f>IF(AND(OR('[1]Scope of Work'!J11=TRUE,'[1]Scope of Work'!J14=TRUE),'[1]Scope of Work'!J55=TRUE),IF(COUNTIF($AA$464:$AA$464,"Y"),"Show","Hide"),IF(COUNTIF($Z$464:$Z$464,"Y"),"Show","Hide"))</f>
        <v>Hide</v>
      </c>
      <c r="AA463" s="265" t="str">
        <f>IF(Z463="Show","Y","N")</f>
        <v>N</v>
      </c>
    </row>
    <row r="464" spans="1:36" s="656" customFormat="1">
      <c r="A464" s="642">
        <v>44777</v>
      </c>
      <c r="B464" s="643">
        <v>165194110</v>
      </c>
      <c r="C464" s="666"/>
      <c r="D464" s="644"/>
      <c r="E464" s="645"/>
      <c r="F464" s="645"/>
      <c r="G464" s="645" t="s">
        <v>1512</v>
      </c>
      <c r="H464" s="646" t="s">
        <v>214</v>
      </c>
      <c r="I464" s="647">
        <v>0</v>
      </c>
      <c r="J464" s="647"/>
      <c r="K464" s="647">
        <v>0</v>
      </c>
      <c r="L464" s="645"/>
      <c r="M464" s="645"/>
      <c r="N464" s="645"/>
      <c r="O464" s="645"/>
      <c r="P464" s="648">
        <v>0</v>
      </c>
      <c r="Q464" s="649"/>
      <c r="R464" s="650"/>
      <c r="S464" s="650"/>
      <c r="T464" s="650"/>
      <c r="U464" s="650"/>
      <c r="V464" s="650"/>
      <c r="W464" s="650"/>
      <c r="X464" s="650"/>
      <c r="Y464" s="651"/>
      <c r="Z464" s="653" t="str">
        <f>IF((AND('[1]Scope of Work'!J14=TRUE,'[1]Scope of Work'!J55=TRUE,[1]Script!H7=FALSE,'[1]Project Information'!K4=FALSE)),"Y","N")</f>
        <v>N</v>
      </c>
      <c r="AA464" s="653" t="str">
        <f>IF($Z464="Y","Y","N")</f>
        <v>N</v>
      </c>
      <c r="AB464" s="654"/>
      <c r="AC464" s="654"/>
      <c r="AD464" s="655" t="s">
        <v>84</v>
      </c>
      <c r="AE464" s="654"/>
      <c r="AF464" s="654"/>
      <c r="AH464" s="654"/>
      <c r="AI464" s="654"/>
      <c r="AJ464" s="654"/>
    </row>
    <row r="465" spans="1:36" ht="13.5" customHeight="1">
      <c r="A465" s="639"/>
      <c r="B465" s="639"/>
      <c r="C465" s="639"/>
      <c r="D465" s="453"/>
      <c r="E465" s="454"/>
      <c r="F465" s="454"/>
      <c r="G465" s="455" t="s">
        <v>1513</v>
      </c>
      <c r="H465" s="455" t="s">
        <v>1513</v>
      </c>
      <c r="I465" s="456" t="s">
        <v>23</v>
      </c>
      <c r="J465" s="457" t="s">
        <v>24</v>
      </c>
      <c r="K465" s="456" t="s">
        <v>25</v>
      </c>
      <c r="L465" s="458" t="s">
        <v>26</v>
      </c>
      <c r="M465" s="458" t="s">
        <v>26</v>
      </c>
      <c r="N465" s="455" t="s">
        <v>27</v>
      </c>
      <c r="O465" s="455" t="s">
        <v>28</v>
      </c>
      <c r="P465" s="455" t="s">
        <v>29</v>
      </c>
      <c r="Q465" s="459" t="s">
        <v>30</v>
      </c>
      <c r="Y465" s="25"/>
      <c r="Z465" s="265" t="str">
        <f>IF(AND('Scope of Work'!J89=TRUE),IF(COUNTIF(AA467:AA486,"Y"),"Show","Hide"),IF(COUNTIF(Z467:Z486,"Y"),"Show","Hide"))</f>
        <v>Show</v>
      </c>
      <c r="AA465" s="265" t="str">
        <f>IF(Z465="Show","Y","N")</f>
        <v>Y</v>
      </c>
    </row>
    <row r="466" spans="1:36">
      <c r="A466" s="639"/>
      <c r="B466" s="639"/>
      <c r="C466" s="639"/>
      <c r="D466" s="453"/>
      <c r="E466" s="454"/>
      <c r="F466" s="454"/>
      <c r="G466" s="455" t="s">
        <v>460</v>
      </c>
      <c r="H466" s="458" t="s">
        <v>32</v>
      </c>
      <c r="I466" s="456" t="s">
        <v>33</v>
      </c>
      <c r="J466" s="456" t="s">
        <v>33</v>
      </c>
      <c r="K466" s="456" t="s">
        <v>33</v>
      </c>
      <c r="L466" s="458" t="s">
        <v>33</v>
      </c>
      <c r="M466" s="458" t="s">
        <v>29</v>
      </c>
      <c r="N466" s="455" t="s">
        <v>34</v>
      </c>
      <c r="O466" s="455" t="s">
        <v>29</v>
      </c>
      <c r="P466" s="455"/>
      <c r="Q466" s="459"/>
      <c r="Y466" s="25"/>
      <c r="Z466" s="265" t="str">
        <f>IF(AND('Scope of Work'!J89=TRUE),IF(COUNTIF(AA467:AA486,"Y"),"Show","Hide"),IF(COUNTIF(Z467:Z486,"Y"),"Show","Hide"))</f>
        <v>Show</v>
      </c>
      <c r="AA466" s="265" t="str">
        <f>IF(Z466="Show","Y","N")</f>
        <v>Y</v>
      </c>
    </row>
    <row r="467" spans="1:36" s="656" customFormat="1">
      <c r="A467" s="642">
        <v>44775</v>
      </c>
      <c r="B467" s="643">
        <v>164863996</v>
      </c>
      <c r="C467" s="643"/>
      <c r="D467" s="644" t="s">
        <v>1514</v>
      </c>
      <c r="E467" s="645" t="s">
        <v>1515</v>
      </c>
      <c r="F467" s="645" t="s">
        <v>1516</v>
      </c>
      <c r="G467" s="645" t="s">
        <v>1517</v>
      </c>
      <c r="H467" s="659" t="s">
        <v>1518</v>
      </c>
      <c r="I467" s="647">
        <v>0.51</v>
      </c>
      <c r="J467" s="647"/>
      <c r="K467" s="660" t="s">
        <v>1519</v>
      </c>
      <c r="L467" s="645" t="s">
        <v>141</v>
      </c>
      <c r="M467" s="645" t="s">
        <v>38</v>
      </c>
      <c r="N467" s="661" t="s">
        <v>39</v>
      </c>
      <c r="O467" s="661" t="s">
        <v>40</v>
      </c>
      <c r="P467" s="648">
        <v>20</v>
      </c>
      <c r="Q467" s="662" t="s">
        <v>1520</v>
      </c>
      <c r="R467" s="650"/>
      <c r="T467" s="650"/>
      <c r="U467" s="663"/>
      <c r="V467" s="663"/>
      <c r="W467" s="663"/>
      <c r="X467" s="663"/>
      <c r="Y467" s="651"/>
      <c r="Z467" s="653" t="str">
        <f>IF((AND(OR('Scope of Work'!J11=TRUE,'Scope of Work'!J17=TRUE,'Scope of Work'!J20=TRUE),'Scope of Work'!J89=TRUE,'Scope of Work'!J2=TRUE,H7=FALSE,'Project Information'!K4=FALSE)),"Y","N")</f>
        <v>Y</v>
      </c>
      <c r="AA467" s="653" t="str">
        <f t="shared" ref="AA467:AA486" si="17">IF($Z467="Y","Y","N")</f>
        <v>Y</v>
      </c>
      <c r="AB467" s="654"/>
      <c r="AC467" s="654"/>
      <c r="AD467" s="655"/>
      <c r="AE467" s="655"/>
      <c r="AF467" s="655"/>
      <c r="AH467" s="654"/>
      <c r="AI467" s="654"/>
      <c r="AJ467" s="654"/>
    </row>
    <row r="468" spans="1:36" s="656" customFormat="1">
      <c r="A468" s="642">
        <v>44775</v>
      </c>
      <c r="B468" s="643">
        <v>164864538</v>
      </c>
      <c r="C468" s="643"/>
      <c r="D468" s="644" t="s">
        <v>1521</v>
      </c>
      <c r="E468" s="645" t="s">
        <v>1522</v>
      </c>
      <c r="F468" s="645" t="s">
        <v>1523</v>
      </c>
      <c r="G468" s="645" t="s">
        <v>1517</v>
      </c>
      <c r="H468" s="659" t="s">
        <v>1518</v>
      </c>
      <c r="I468" s="647">
        <v>0.01</v>
      </c>
      <c r="J468" s="647"/>
      <c r="K468" s="660" t="s">
        <v>1519</v>
      </c>
      <c r="L468" s="645" t="s">
        <v>141</v>
      </c>
      <c r="M468" s="645" t="s">
        <v>38</v>
      </c>
      <c r="N468" s="661" t="s">
        <v>39</v>
      </c>
      <c r="O468" s="661" t="s">
        <v>40</v>
      </c>
      <c r="P468" s="648">
        <v>25</v>
      </c>
      <c r="Q468" s="662" t="s">
        <v>1524</v>
      </c>
      <c r="R468" s="650"/>
      <c r="T468" s="650"/>
      <c r="U468" s="663"/>
      <c r="V468" s="663"/>
      <c r="W468" s="663"/>
      <c r="X468" s="663"/>
      <c r="Y468" s="651"/>
      <c r="Z468" s="653" t="str">
        <f>IF((AND(OR('Scope of Work'!J11=TRUE,'Scope of Work'!J17=TRUE,'Scope of Work'!J20=TRUE),'Scope of Work'!J89=TRUE,'Scope of Work'!J2=TRUE,H7=FALSE,'Project Information'!K4=FALSE)),"Y","N")</f>
        <v>Y</v>
      </c>
      <c r="AA468" s="653" t="str">
        <f t="shared" si="17"/>
        <v>Y</v>
      </c>
      <c r="AB468" s="654"/>
      <c r="AC468" s="654"/>
      <c r="AD468" s="655"/>
      <c r="AE468" s="655"/>
      <c r="AF468" s="655"/>
      <c r="AH468" s="654"/>
      <c r="AI468" s="654"/>
      <c r="AJ468" s="654"/>
    </row>
    <row r="469" spans="1:36" s="656" customFormat="1">
      <c r="A469" s="642">
        <v>44775</v>
      </c>
      <c r="B469" s="643">
        <v>164864577</v>
      </c>
      <c r="C469" s="643"/>
      <c r="D469" s="644" t="s">
        <v>1525</v>
      </c>
      <c r="E469" s="645" t="s">
        <v>1526</v>
      </c>
      <c r="F469" s="645" t="s">
        <v>1527</v>
      </c>
      <c r="G469" s="645" t="s">
        <v>1517</v>
      </c>
      <c r="H469" s="659" t="s">
        <v>1518</v>
      </c>
      <c r="I469" s="647">
        <v>0.02</v>
      </c>
      <c r="J469" s="647"/>
      <c r="K469" s="660" t="s">
        <v>1519</v>
      </c>
      <c r="L469" s="645" t="s">
        <v>141</v>
      </c>
      <c r="M469" s="645" t="s">
        <v>38</v>
      </c>
      <c r="N469" s="661" t="s">
        <v>39</v>
      </c>
      <c r="O469" s="661" t="s">
        <v>40</v>
      </c>
      <c r="P469" s="648">
        <v>25</v>
      </c>
      <c r="Q469" s="662" t="s">
        <v>1524</v>
      </c>
      <c r="R469" s="650"/>
      <c r="T469" s="650"/>
      <c r="U469" s="663"/>
      <c r="V469" s="663"/>
      <c r="W469" s="663"/>
      <c r="X469" s="663"/>
      <c r="Y469" s="651"/>
      <c r="Z469" s="653" t="str">
        <f>IF((AND(OR('Scope of Work'!J11=TRUE,'Scope of Work'!J17=TRUE,'Scope of Work'!J20=TRUE),'Scope of Work'!J89=TRUE,'Scope of Work'!J2=TRUE,H7=FALSE,'Project Information'!K4=FALSE)),"Y","N")</f>
        <v>Y</v>
      </c>
      <c r="AA469" s="653" t="str">
        <f t="shared" si="17"/>
        <v>Y</v>
      </c>
      <c r="AB469" s="654"/>
      <c r="AC469" s="654"/>
      <c r="AD469" s="655"/>
      <c r="AE469" s="655"/>
      <c r="AF469" s="655"/>
      <c r="AH469" s="654"/>
      <c r="AI469" s="654"/>
      <c r="AJ469" s="654"/>
    </row>
    <row r="470" spans="1:36" s="656" customFormat="1">
      <c r="A470" s="642">
        <v>44775</v>
      </c>
      <c r="B470" s="643">
        <v>164864735</v>
      </c>
      <c r="C470" s="643"/>
      <c r="D470" s="644" t="s">
        <v>1528</v>
      </c>
      <c r="E470" s="645" t="s">
        <v>1529</v>
      </c>
      <c r="F470" s="645" t="s">
        <v>1530</v>
      </c>
      <c r="G470" s="645" t="s">
        <v>1517</v>
      </c>
      <c r="H470" s="659" t="s">
        <v>1518</v>
      </c>
      <c r="I470" s="647">
        <v>0.03</v>
      </c>
      <c r="J470" s="647"/>
      <c r="K470" s="660" t="s">
        <v>1519</v>
      </c>
      <c r="L470" s="645" t="s">
        <v>141</v>
      </c>
      <c r="M470" s="645" t="s">
        <v>38</v>
      </c>
      <c r="N470" s="661" t="s">
        <v>39</v>
      </c>
      <c r="O470" s="661" t="s">
        <v>40</v>
      </c>
      <c r="P470" s="648">
        <v>102</v>
      </c>
      <c r="Q470" s="662" t="s">
        <v>1531</v>
      </c>
      <c r="R470" s="650"/>
      <c r="T470" s="650"/>
      <c r="U470" s="663"/>
      <c r="V470" s="663"/>
      <c r="W470" s="663"/>
      <c r="X470" s="663"/>
      <c r="Y470" s="651"/>
      <c r="Z470" s="653" t="str">
        <f>IF((AND(OR('Scope of Work'!J11=TRUE,'Scope of Work'!J17=TRUE,'Scope of Work'!J20=TRUE),'Scope of Work'!J89=TRUE,'Scope of Work'!J2=TRUE,H7=FALSE,'Project Information'!K4=FALSE)),"Y","N")</f>
        <v>Y</v>
      </c>
      <c r="AA470" s="653" t="str">
        <f t="shared" si="17"/>
        <v>Y</v>
      </c>
      <c r="AB470" s="654"/>
      <c r="AC470" s="654"/>
      <c r="AD470" s="655"/>
      <c r="AE470" s="655"/>
      <c r="AF470" s="655"/>
      <c r="AH470" s="654"/>
      <c r="AI470" s="654"/>
      <c r="AJ470" s="654"/>
    </row>
    <row r="471" spans="1:36" s="656" customFormat="1">
      <c r="A471" s="642">
        <v>44775</v>
      </c>
      <c r="B471" s="643">
        <v>164864785</v>
      </c>
      <c r="C471" s="643"/>
      <c r="D471" s="644" t="s">
        <v>1532</v>
      </c>
      <c r="E471" s="645" t="s">
        <v>1533</v>
      </c>
      <c r="F471" s="645" t="s">
        <v>1534</v>
      </c>
      <c r="G471" s="645" t="s">
        <v>1517</v>
      </c>
      <c r="H471" s="659" t="s">
        <v>1518</v>
      </c>
      <c r="I471" s="647">
        <v>2.6</v>
      </c>
      <c r="J471" s="647"/>
      <c r="K471" s="660" t="s">
        <v>1519</v>
      </c>
      <c r="L471" s="645" t="s">
        <v>141</v>
      </c>
      <c r="M471" s="645" t="s">
        <v>38</v>
      </c>
      <c r="N471" s="661" t="s">
        <v>39</v>
      </c>
      <c r="O471" s="661" t="s">
        <v>40</v>
      </c>
      <c r="P471" s="648">
        <v>101</v>
      </c>
      <c r="Q471" s="662" t="s">
        <v>1535</v>
      </c>
      <c r="R471" s="650"/>
      <c r="T471" s="650"/>
      <c r="U471" s="663"/>
      <c r="V471" s="663"/>
      <c r="W471" s="663"/>
      <c r="X471" s="663"/>
      <c r="Y471" s="651"/>
      <c r="Z471" s="653" t="str">
        <f>IF((AND(OR('Scope of Work'!J11=TRUE,'Scope of Work'!J17=TRUE,'Scope of Work'!J20=TRUE),'Scope of Work'!J89=TRUE,'Scope of Work'!J2=TRUE,H7=FALSE,'Project Information'!K4=FALSE)),"Y","N")</f>
        <v>Y</v>
      </c>
      <c r="AA471" s="653" t="str">
        <f t="shared" si="17"/>
        <v>Y</v>
      </c>
      <c r="AB471" s="654"/>
      <c r="AC471" s="654"/>
      <c r="AD471" s="655"/>
      <c r="AE471" s="655"/>
      <c r="AF471" s="655"/>
      <c r="AH471" s="654"/>
      <c r="AI471" s="654"/>
      <c r="AJ471" s="654"/>
    </row>
    <row r="472" spans="1:36" s="656" customFormat="1" hidden="1">
      <c r="A472" s="642">
        <v>44775</v>
      </c>
      <c r="B472" s="643"/>
      <c r="C472" s="643"/>
      <c r="D472" s="644" t="s">
        <v>1536</v>
      </c>
      <c r="E472" s="645" t="s">
        <v>1537</v>
      </c>
      <c r="F472" s="645" t="s">
        <v>1538</v>
      </c>
      <c r="G472" s="645" t="s">
        <v>1517</v>
      </c>
      <c r="H472" s="659" t="s">
        <v>1518</v>
      </c>
      <c r="I472" s="647">
        <v>1</v>
      </c>
      <c r="J472" s="647"/>
      <c r="K472" s="660" t="s">
        <v>1519</v>
      </c>
      <c r="L472" s="645" t="s">
        <v>141</v>
      </c>
      <c r="M472" s="645" t="s">
        <v>38</v>
      </c>
      <c r="N472" s="661" t="s">
        <v>39</v>
      </c>
      <c r="O472" s="661" t="s">
        <v>40</v>
      </c>
      <c r="P472" s="648">
        <v>101</v>
      </c>
      <c r="Q472" s="662" t="s">
        <v>1539</v>
      </c>
      <c r="R472" s="650"/>
      <c r="T472" s="650"/>
      <c r="U472" s="663"/>
      <c r="V472" s="663"/>
      <c r="W472" s="663"/>
      <c r="X472" s="663"/>
      <c r="Y472" s="651"/>
      <c r="Z472" s="653" t="s">
        <v>154</v>
      </c>
      <c r="AA472" s="653" t="str">
        <f t="shared" si="17"/>
        <v>N</v>
      </c>
      <c r="AB472" s="654"/>
      <c r="AC472" s="654"/>
      <c r="AD472" s="655"/>
      <c r="AE472" s="655"/>
      <c r="AF472" s="655"/>
      <c r="AH472" s="654"/>
      <c r="AI472" s="654"/>
      <c r="AJ472" s="654"/>
    </row>
    <row r="473" spans="1:36" s="656" customFormat="1">
      <c r="A473" s="642">
        <v>44775</v>
      </c>
      <c r="B473" s="643">
        <v>164864860</v>
      </c>
      <c r="C473" s="643"/>
      <c r="D473" s="644" t="s">
        <v>1540</v>
      </c>
      <c r="E473" s="645" t="s">
        <v>1541</v>
      </c>
      <c r="F473" s="645" t="s">
        <v>1542</v>
      </c>
      <c r="G473" s="645" t="s">
        <v>1517</v>
      </c>
      <c r="H473" s="659" t="s">
        <v>1518</v>
      </c>
      <c r="I473" s="647">
        <v>0.04</v>
      </c>
      <c r="J473" s="647"/>
      <c r="K473" s="660" t="s">
        <v>1519</v>
      </c>
      <c r="L473" s="645" t="s">
        <v>141</v>
      </c>
      <c r="M473" s="645" t="s">
        <v>38</v>
      </c>
      <c r="N473" s="661" t="s">
        <v>39</v>
      </c>
      <c r="O473" s="661" t="s">
        <v>40</v>
      </c>
      <c r="P473" s="648">
        <v>24</v>
      </c>
      <c r="Q473" s="662" t="s">
        <v>1543</v>
      </c>
      <c r="R473" s="650"/>
      <c r="T473" s="650"/>
      <c r="U473" s="663"/>
      <c r="V473" s="663"/>
      <c r="W473" s="663"/>
      <c r="X473" s="663"/>
      <c r="Y473" s="651"/>
      <c r="Z473" s="653" t="str">
        <f>IF((AND(OR('Scope of Work'!J11=TRUE,'Scope of Work'!J17=TRUE,'Scope of Work'!J20=TRUE),'Scope of Work'!J89=TRUE,'Scope of Work'!J2=TRUE,H7=FALSE,'Project Information'!K4=FALSE)),"Y","N")</f>
        <v>Y</v>
      </c>
      <c r="AA473" s="653" t="str">
        <f t="shared" si="17"/>
        <v>Y</v>
      </c>
      <c r="AB473" s="654"/>
      <c r="AC473" s="654"/>
      <c r="AD473" s="655"/>
      <c r="AE473" s="655"/>
      <c r="AF473" s="655"/>
      <c r="AH473" s="654"/>
      <c r="AI473" s="654"/>
      <c r="AJ473" s="654"/>
    </row>
    <row r="474" spans="1:36" s="656" customFormat="1">
      <c r="A474" s="642">
        <v>44775</v>
      </c>
      <c r="B474" s="643">
        <v>164864945</v>
      </c>
      <c r="C474" s="643"/>
      <c r="D474" s="644" t="s">
        <v>1544</v>
      </c>
      <c r="E474" s="645" t="s">
        <v>1545</v>
      </c>
      <c r="F474" s="645" t="s">
        <v>1546</v>
      </c>
      <c r="G474" s="645" t="s">
        <v>1517</v>
      </c>
      <c r="H474" s="659" t="s">
        <v>1518</v>
      </c>
      <c r="I474" s="647">
        <v>0.4</v>
      </c>
      <c r="J474" s="647"/>
      <c r="K474" s="660" t="s">
        <v>1519</v>
      </c>
      <c r="L474" s="645" t="s">
        <v>141</v>
      </c>
      <c r="M474" s="645" t="s">
        <v>38</v>
      </c>
      <c r="N474" s="661" t="s">
        <v>39</v>
      </c>
      <c r="O474" s="661" t="s">
        <v>40</v>
      </c>
      <c r="P474" s="648">
        <v>103</v>
      </c>
      <c r="Q474" s="662" t="s">
        <v>1535</v>
      </c>
      <c r="R474" s="650"/>
      <c r="T474" s="650"/>
      <c r="U474" s="663"/>
      <c r="V474" s="663"/>
      <c r="W474" s="663"/>
      <c r="X474" s="663"/>
      <c r="Y474" s="651"/>
      <c r="Z474" s="653" t="str">
        <f>IF((AND(OR('Scope of Work'!J11=TRUE,'Scope of Work'!J17=TRUE,'Scope of Work'!J20=TRUE),'Scope of Work'!J89=TRUE,'Scope of Work'!J2=TRUE,H7=FALSE,'Project Information'!K4=FALSE)),"Y","N")</f>
        <v>Y</v>
      </c>
      <c r="AA474" s="653" t="str">
        <f t="shared" si="17"/>
        <v>Y</v>
      </c>
      <c r="AB474" s="654"/>
      <c r="AC474" s="654"/>
      <c r="AD474" s="655"/>
      <c r="AE474" s="655"/>
      <c r="AF474" s="655"/>
      <c r="AH474" s="654"/>
      <c r="AI474" s="654"/>
      <c r="AJ474" s="654"/>
    </row>
    <row r="475" spans="1:36" s="656" customFormat="1">
      <c r="A475" s="642">
        <v>44775</v>
      </c>
      <c r="B475" s="643">
        <v>164864981</v>
      </c>
      <c r="C475" s="643"/>
      <c r="D475" s="644" t="s">
        <v>1547</v>
      </c>
      <c r="E475" s="645" t="s">
        <v>1548</v>
      </c>
      <c r="F475" s="645" t="s">
        <v>1549</v>
      </c>
      <c r="G475" s="645" t="s">
        <v>1517</v>
      </c>
      <c r="H475" s="659" t="s">
        <v>1518</v>
      </c>
      <c r="I475" s="647">
        <v>0.41</v>
      </c>
      <c r="J475" s="647"/>
      <c r="K475" s="660" t="s">
        <v>1519</v>
      </c>
      <c r="L475" s="645" t="s">
        <v>141</v>
      </c>
      <c r="M475" s="645" t="s">
        <v>38</v>
      </c>
      <c r="N475" s="661" t="s">
        <v>39</v>
      </c>
      <c r="O475" s="661" t="s">
        <v>40</v>
      </c>
      <c r="P475" s="648">
        <v>24</v>
      </c>
      <c r="Q475" s="662" t="s">
        <v>1550</v>
      </c>
      <c r="R475" s="650"/>
      <c r="T475" s="650"/>
      <c r="U475" s="663"/>
      <c r="V475" s="663"/>
      <c r="W475" s="663"/>
      <c r="X475" s="663"/>
      <c r="Y475" s="651"/>
      <c r="Z475" s="653" t="str">
        <f>IF((AND(OR('Scope of Work'!J11=TRUE,'Scope of Work'!J17=TRUE,'Scope of Work'!J20=TRUE),'Scope of Work'!J89=TRUE,'Scope of Work'!J2=TRUE,H7=FALSE,'Project Information'!K4=FALSE)),"Y","N")</f>
        <v>Y</v>
      </c>
      <c r="AA475" s="653" t="str">
        <f t="shared" si="17"/>
        <v>Y</v>
      </c>
      <c r="AB475" s="654"/>
      <c r="AC475" s="654"/>
      <c r="AD475" s="655"/>
      <c r="AE475" s="655"/>
      <c r="AF475" s="655"/>
      <c r="AH475" s="654"/>
      <c r="AI475" s="654"/>
      <c r="AJ475" s="654"/>
    </row>
    <row r="476" spans="1:36" s="656" customFormat="1">
      <c r="A476" s="642">
        <v>44775</v>
      </c>
      <c r="B476" s="643">
        <v>164865022</v>
      </c>
      <c r="C476" s="643"/>
      <c r="D476" s="644" t="s">
        <v>1551</v>
      </c>
      <c r="E476" s="645" t="s">
        <v>1552</v>
      </c>
      <c r="F476" s="645" t="s">
        <v>1553</v>
      </c>
      <c r="G476" s="645" t="s">
        <v>1517</v>
      </c>
      <c r="H476" s="659" t="s">
        <v>1518</v>
      </c>
      <c r="I476" s="647">
        <v>0.56999999999999995</v>
      </c>
      <c r="J476" s="647"/>
      <c r="K476" s="660" t="s">
        <v>1519</v>
      </c>
      <c r="L476" s="645" t="s">
        <v>141</v>
      </c>
      <c r="M476" s="645" t="s">
        <v>38</v>
      </c>
      <c r="N476" s="661" t="s">
        <v>39</v>
      </c>
      <c r="O476" s="661" t="s">
        <v>40</v>
      </c>
      <c r="P476" s="648">
        <v>105</v>
      </c>
      <c r="Q476" s="662" t="s">
        <v>1554</v>
      </c>
      <c r="R476" s="650"/>
      <c r="T476" s="650"/>
      <c r="U476" s="663"/>
      <c r="V476" s="663"/>
      <c r="W476" s="663"/>
      <c r="X476" s="663"/>
      <c r="Y476" s="651"/>
      <c r="Z476" s="653" t="str">
        <f>IF((AND(OR('Scope of Work'!J11=TRUE,'Scope of Work'!J17=TRUE,'Scope of Work'!J20=TRUE),'Scope of Work'!J89=TRUE,'Scope of Work'!J2=TRUE,H7=FALSE,'Project Information'!K4=FALSE)),"Y","N")</f>
        <v>Y</v>
      </c>
      <c r="AA476" s="653" t="str">
        <f t="shared" si="17"/>
        <v>Y</v>
      </c>
      <c r="AB476" s="654"/>
      <c r="AC476" s="654"/>
      <c r="AD476" s="655"/>
      <c r="AE476" s="655"/>
      <c r="AF476" s="655"/>
      <c r="AH476" s="654"/>
      <c r="AI476" s="654"/>
      <c r="AJ476" s="654"/>
    </row>
    <row r="477" spans="1:36" s="656" customFormat="1">
      <c r="A477" s="642">
        <v>44775</v>
      </c>
      <c r="B477" s="643">
        <v>164865077</v>
      </c>
      <c r="C477" s="643"/>
      <c r="D477" s="644" t="s">
        <v>1555</v>
      </c>
      <c r="E477" s="645" t="s">
        <v>1556</v>
      </c>
      <c r="F477" s="645" t="s">
        <v>1557</v>
      </c>
      <c r="G477" s="645" t="s">
        <v>1517</v>
      </c>
      <c r="H477" s="659" t="s">
        <v>1518</v>
      </c>
      <c r="I477" s="647">
        <v>2.52</v>
      </c>
      <c r="J477" s="647"/>
      <c r="K477" s="660" t="s">
        <v>1519</v>
      </c>
      <c r="L477" s="645" t="s">
        <v>141</v>
      </c>
      <c r="M477" s="645" t="s">
        <v>38</v>
      </c>
      <c r="N477" s="661" t="s">
        <v>39</v>
      </c>
      <c r="O477" s="661" t="s">
        <v>40</v>
      </c>
      <c r="P477" s="648">
        <v>101</v>
      </c>
      <c r="Q477" s="662" t="s">
        <v>1558</v>
      </c>
      <c r="R477" s="650"/>
      <c r="T477" s="650"/>
      <c r="U477" s="663"/>
      <c r="V477" s="663"/>
      <c r="W477" s="663"/>
      <c r="X477" s="663"/>
      <c r="Y477" s="651"/>
      <c r="Z477" s="653" t="str">
        <f>IF((AND(OR('Scope of Work'!J11=TRUE,'Scope of Work'!J17=TRUE,'Scope of Work'!J20=TRUE),'Scope of Work'!J89=TRUE,'Scope of Work'!J2=TRUE,H7=FALSE,'Project Information'!K4=FALSE)),"Y","N")</f>
        <v>Y</v>
      </c>
      <c r="AA477" s="653" t="str">
        <f t="shared" si="17"/>
        <v>Y</v>
      </c>
      <c r="AB477" s="654"/>
      <c r="AC477" s="654"/>
      <c r="AD477" s="655"/>
      <c r="AE477" s="655"/>
      <c r="AF477" s="655"/>
      <c r="AH477" s="654"/>
      <c r="AI477" s="654"/>
      <c r="AJ477" s="654"/>
    </row>
    <row r="478" spans="1:36" s="656" customFormat="1">
      <c r="A478" s="642">
        <v>44775</v>
      </c>
      <c r="B478" s="643">
        <v>164865264</v>
      </c>
      <c r="C478" s="643"/>
      <c r="D478" s="644" t="s">
        <v>1559</v>
      </c>
      <c r="E478" s="645" t="s">
        <v>1560</v>
      </c>
      <c r="F478" s="645" t="s">
        <v>1561</v>
      </c>
      <c r="G478" s="645" t="s">
        <v>1517</v>
      </c>
      <c r="H478" s="659" t="s">
        <v>1518</v>
      </c>
      <c r="I478" s="647">
        <v>2.5299999999999998</v>
      </c>
      <c r="J478" s="647"/>
      <c r="K478" s="660" t="s">
        <v>1519</v>
      </c>
      <c r="L478" s="645" t="s">
        <v>141</v>
      </c>
      <c r="M478" s="645" t="s">
        <v>38</v>
      </c>
      <c r="N478" s="661" t="s">
        <v>39</v>
      </c>
      <c r="O478" s="661" t="s">
        <v>40</v>
      </c>
      <c r="P478" s="648">
        <v>101</v>
      </c>
      <c r="Q478" s="662" t="s">
        <v>1562</v>
      </c>
      <c r="R478" s="650"/>
      <c r="T478" s="650"/>
      <c r="U478" s="663"/>
      <c r="V478" s="663"/>
      <c r="W478" s="663"/>
      <c r="X478" s="663"/>
      <c r="Y478" s="651"/>
      <c r="Z478" s="653" t="str">
        <f>IF((AND(OR('Scope of Work'!J11=TRUE,'Scope of Work'!J17=TRUE,'Scope of Work'!J20=TRUE),'Scope of Work'!J89=TRUE,'Scope of Work'!J2=TRUE,H7=FALSE,'Project Information'!K4=FALSE)),"Y","N")</f>
        <v>Y</v>
      </c>
      <c r="AA478" s="653" t="str">
        <f t="shared" si="17"/>
        <v>Y</v>
      </c>
      <c r="AB478" s="654"/>
      <c r="AC478" s="654"/>
      <c r="AD478" s="655"/>
      <c r="AE478" s="655"/>
      <c r="AF478" s="655"/>
      <c r="AH478" s="654"/>
      <c r="AI478" s="654"/>
      <c r="AJ478" s="654"/>
    </row>
    <row r="479" spans="1:36" s="656" customFormat="1">
      <c r="A479" s="642">
        <v>44775</v>
      </c>
      <c r="B479" s="643">
        <v>164865363</v>
      </c>
      <c r="C479" s="643"/>
      <c r="D479" s="644" t="s">
        <v>1563</v>
      </c>
      <c r="E479" s="645" t="s">
        <v>1564</v>
      </c>
      <c r="F479" s="645" t="s">
        <v>1565</v>
      </c>
      <c r="G479" s="645" t="s">
        <v>1517</v>
      </c>
      <c r="H479" s="659" t="s">
        <v>1518</v>
      </c>
      <c r="I479" s="647">
        <v>2.56</v>
      </c>
      <c r="J479" s="647"/>
      <c r="K479" s="660" t="s">
        <v>1519</v>
      </c>
      <c r="L479" s="645" t="s">
        <v>141</v>
      </c>
      <c r="M479" s="645" t="s">
        <v>38</v>
      </c>
      <c r="N479" s="661" t="s">
        <v>39</v>
      </c>
      <c r="O479" s="661" t="s">
        <v>40</v>
      </c>
      <c r="P479" s="648">
        <v>25</v>
      </c>
      <c r="Q479" s="662" t="s">
        <v>1524</v>
      </c>
      <c r="R479" s="650"/>
      <c r="T479" s="650"/>
      <c r="U479" s="663"/>
      <c r="V479" s="663"/>
      <c r="W479" s="663"/>
      <c r="X479" s="663"/>
      <c r="Y479" s="651"/>
      <c r="Z479" s="653" t="str">
        <f>IF((AND(OR('Scope of Work'!J11=TRUE,'Scope of Work'!J17=TRUE,'Scope of Work'!J20=TRUE),'Scope of Work'!J89=TRUE,'Scope of Work'!J2=TRUE,H7=FALSE,'Project Information'!K4=FALSE)),"Y","N")</f>
        <v>Y</v>
      </c>
      <c r="AA479" s="653" t="str">
        <f t="shared" si="17"/>
        <v>Y</v>
      </c>
      <c r="AB479" s="654"/>
      <c r="AC479" s="654"/>
      <c r="AD479" s="655"/>
      <c r="AE479" s="655"/>
      <c r="AF479" s="655"/>
      <c r="AH479" s="654"/>
      <c r="AI479" s="654"/>
      <c r="AJ479" s="654"/>
    </row>
    <row r="480" spans="1:36" s="656" customFormat="1">
      <c r="A480" s="642">
        <v>44775</v>
      </c>
      <c r="B480" s="643">
        <v>164865406</v>
      </c>
      <c r="C480" s="643"/>
      <c r="D480" s="644" t="s">
        <v>1566</v>
      </c>
      <c r="E480" s="645" t="s">
        <v>1567</v>
      </c>
      <c r="F480" s="645" t="s">
        <v>1568</v>
      </c>
      <c r="G480" s="645" t="s">
        <v>1517</v>
      </c>
      <c r="H480" s="659" t="s">
        <v>1518</v>
      </c>
      <c r="I480" s="647">
        <v>2.57</v>
      </c>
      <c r="J480" s="647"/>
      <c r="K480" s="660" t="s">
        <v>1519</v>
      </c>
      <c r="L480" s="645" t="s">
        <v>141</v>
      </c>
      <c r="M480" s="645" t="s">
        <v>38</v>
      </c>
      <c r="N480" s="661" t="s">
        <v>39</v>
      </c>
      <c r="O480" s="661" t="s">
        <v>40</v>
      </c>
      <c r="P480" s="648">
        <v>20</v>
      </c>
      <c r="Q480" s="662" t="s">
        <v>1520</v>
      </c>
      <c r="R480" s="650"/>
      <c r="T480" s="650"/>
      <c r="U480" s="663"/>
      <c r="V480" s="663"/>
      <c r="W480" s="663"/>
      <c r="X480" s="663"/>
      <c r="Y480" s="651"/>
      <c r="Z480" s="653" t="str">
        <f>IF((AND(OR('Scope of Work'!J11=TRUE,'Scope of Work'!J17=TRUE,'Scope of Work'!J20=TRUE),'Scope of Work'!J89=TRUE,'Scope of Work'!J2=TRUE,H7=FALSE,'Project Information'!K4=FALSE)),"Y","N")</f>
        <v>Y</v>
      </c>
      <c r="AA480" s="653" t="str">
        <f t="shared" si="17"/>
        <v>Y</v>
      </c>
      <c r="AB480" s="654"/>
      <c r="AC480" s="654"/>
      <c r="AD480" s="655"/>
      <c r="AE480" s="655"/>
      <c r="AF480" s="655"/>
      <c r="AH480" s="654"/>
      <c r="AI480" s="654"/>
      <c r="AJ480" s="654"/>
    </row>
    <row r="481" spans="1:36" s="656" customFormat="1">
      <c r="A481" s="642">
        <v>44775</v>
      </c>
      <c r="B481" s="643">
        <v>164866592</v>
      </c>
      <c r="C481" s="643"/>
      <c r="D481" s="644" t="s">
        <v>1569</v>
      </c>
      <c r="E481" s="645" t="s">
        <v>1570</v>
      </c>
      <c r="F481" s="645" t="s">
        <v>1571</v>
      </c>
      <c r="G481" s="645" t="s">
        <v>1517</v>
      </c>
      <c r="H481" s="659" t="s">
        <v>1572</v>
      </c>
      <c r="I481" s="647">
        <v>2.59</v>
      </c>
      <c r="J481" s="647"/>
      <c r="K481" s="660" t="s">
        <v>1519</v>
      </c>
      <c r="L481" s="645" t="s">
        <v>141</v>
      </c>
      <c r="M481" s="645" t="s">
        <v>38</v>
      </c>
      <c r="N481" s="661" t="s">
        <v>39</v>
      </c>
      <c r="O481" s="661" t="s">
        <v>40</v>
      </c>
      <c r="P481" s="648">
        <v>23</v>
      </c>
      <c r="Q481" s="662" t="s">
        <v>1573</v>
      </c>
      <c r="R481" s="650"/>
      <c r="T481" s="650"/>
      <c r="U481" s="663"/>
      <c r="V481" s="663"/>
      <c r="W481" s="663"/>
      <c r="X481" s="663"/>
      <c r="Y481" s="651"/>
      <c r="Z481" s="653" t="str">
        <f>IF((AND(OR('Scope of Work'!J11=TRUE,'Scope of Work'!J17=TRUE,'Scope of Work'!J20=TRUE),'Scope of Work'!J89=TRUE,'Scope of Work'!J2=TRUE,'Scope of Work'!J5=TRUE,H7=FALSE,'Project Information'!K4=FALSE)),"Y","N")</f>
        <v>Y</v>
      </c>
      <c r="AA481" s="653" t="str">
        <f t="shared" si="17"/>
        <v>Y</v>
      </c>
      <c r="AB481" s="654"/>
      <c r="AC481" s="654"/>
      <c r="AD481" s="655"/>
      <c r="AE481" s="655"/>
      <c r="AF481" s="655"/>
      <c r="AH481" s="654"/>
      <c r="AI481" s="654"/>
      <c r="AJ481" s="654"/>
    </row>
    <row r="482" spans="1:36" s="656" customFormat="1">
      <c r="A482" s="642">
        <v>44775</v>
      </c>
      <c r="B482" s="643">
        <v>164866650</v>
      </c>
      <c r="C482" s="643"/>
      <c r="D482" s="644" t="s">
        <v>1574</v>
      </c>
      <c r="E482" s="645" t="s">
        <v>1575</v>
      </c>
      <c r="F482" s="645" t="s">
        <v>1576</v>
      </c>
      <c r="G482" s="645" t="s">
        <v>1517</v>
      </c>
      <c r="H482" s="659" t="s">
        <v>1518</v>
      </c>
      <c r="I482" s="647">
        <v>2.61</v>
      </c>
      <c r="J482" s="647"/>
      <c r="K482" s="660" t="s">
        <v>1519</v>
      </c>
      <c r="L482" s="645" t="s">
        <v>141</v>
      </c>
      <c r="M482" s="645" t="s">
        <v>38</v>
      </c>
      <c r="N482" s="661" t="s">
        <v>39</v>
      </c>
      <c r="O482" s="661" t="s">
        <v>40</v>
      </c>
      <c r="P482" s="648">
        <v>102</v>
      </c>
      <c r="Q482" s="662" t="s">
        <v>1577</v>
      </c>
      <c r="R482" s="650"/>
      <c r="T482" s="650"/>
      <c r="U482" s="663"/>
      <c r="V482" s="663"/>
      <c r="W482" s="663"/>
      <c r="X482" s="663"/>
      <c r="Y482" s="651"/>
      <c r="Z482" s="653" t="str">
        <f>IF((AND(OR('Scope of Work'!J11=TRUE,'Scope of Work'!J17=TRUE,'Scope of Work'!J20=TRUE),'Scope of Work'!J89=TRUE,'Scope of Work'!J2=TRUE,H7=FALSE,'Project Information'!K4=FALSE)),"Y","N")</f>
        <v>Y</v>
      </c>
      <c r="AA482" s="653" t="str">
        <f t="shared" si="17"/>
        <v>Y</v>
      </c>
      <c r="AB482" s="654"/>
      <c r="AC482" s="654"/>
      <c r="AD482" s="655"/>
      <c r="AE482" s="655"/>
      <c r="AF482" s="655"/>
      <c r="AH482" s="654"/>
      <c r="AI482" s="654"/>
      <c r="AJ482" s="654"/>
    </row>
    <row r="483" spans="1:36" s="656" customFormat="1">
      <c r="A483" s="642">
        <v>44775</v>
      </c>
      <c r="B483" s="643">
        <v>164866720</v>
      </c>
      <c r="C483" s="643"/>
      <c r="D483" s="644" t="s">
        <v>1578</v>
      </c>
      <c r="E483" s="645" t="s">
        <v>1579</v>
      </c>
      <c r="F483" s="645" t="s">
        <v>1580</v>
      </c>
      <c r="G483" s="645" t="s">
        <v>1517</v>
      </c>
      <c r="H483" s="659" t="s">
        <v>1518</v>
      </c>
      <c r="I483" s="647">
        <v>2.67</v>
      </c>
      <c r="J483" s="647"/>
      <c r="K483" s="660" t="s">
        <v>1519</v>
      </c>
      <c r="L483" s="645" t="s">
        <v>141</v>
      </c>
      <c r="M483" s="645" t="s">
        <v>38</v>
      </c>
      <c r="N483" s="661" t="s">
        <v>39</v>
      </c>
      <c r="O483" s="661" t="s">
        <v>40</v>
      </c>
      <c r="P483" s="648">
        <v>21</v>
      </c>
      <c r="Q483" s="662" t="s">
        <v>1581</v>
      </c>
      <c r="R483" s="650"/>
      <c r="T483" s="650"/>
      <c r="U483" s="663"/>
      <c r="V483" s="663"/>
      <c r="W483" s="663"/>
      <c r="X483" s="663"/>
      <c r="Y483" s="651"/>
      <c r="Z483" s="653" t="str">
        <f>IF((AND(OR('Scope of Work'!J11=TRUE,'Scope of Work'!J17=TRUE,'Scope of Work'!J20=TRUE),'Scope of Work'!J89=TRUE,'Scope of Work'!J2=TRUE,H7=FALSE,'Project Information'!K4=FALSE)),"Y","N")</f>
        <v>Y</v>
      </c>
      <c r="AA483" s="653" t="str">
        <f t="shared" si="17"/>
        <v>Y</v>
      </c>
      <c r="AB483" s="654"/>
      <c r="AC483" s="654"/>
      <c r="AD483" s="655"/>
      <c r="AE483" s="655"/>
      <c r="AF483" s="655"/>
      <c r="AH483" s="654"/>
      <c r="AI483" s="654"/>
      <c r="AJ483" s="654"/>
    </row>
    <row r="484" spans="1:36" s="656" customFormat="1">
      <c r="A484" s="642">
        <v>44775</v>
      </c>
      <c r="B484" s="643">
        <v>164866777</v>
      </c>
      <c r="C484" s="643"/>
      <c r="D484" s="644" t="s">
        <v>1582</v>
      </c>
      <c r="E484" s="645" t="s">
        <v>1583</v>
      </c>
      <c r="F484" s="645" t="s">
        <v>1584</v>
      </c>
      <c r="G484" s="645" t="s">
        <v>1585</v>
      </c>
      <c r="H484" s="659" t="s">
        <v>1518</v>
      </c>
      <c r="I484" s="647">
        <v>2.69</v>
      </c>
      <c r="J484" s="647"/>
      <c r="K484" s="660" t="s">
        <v>1519</v>
      </c>
      <c r="L484" s="645" t="s">
        <v>141</v>
      </c>
      <c r="M484" s="645" t="s">
        <v>38</v>
      </c>
      <c r="N484" s="661" t="s">
        <v>39</v>
      </c>
      <c r="O484" s="661" t="s">
        <v>40</v>
      </c>
      <c r="P484" s="648">
        <v>24</v>
      </c>
      <c r="Q484" s="662" t="s">
        <v>1586</v>
      </c>
      <c r="R484" s="650"/>
      <c r="T484" s="650"/>
      <c r="U484" s="663"/>
      <c r="V484" s="663"/>
      <c r="W484" s="663"/>
      <c r="X484" s="663"/>
      <c r="Y484" s="651"/>
      <c r="Z484" s="653" t="str">
        <f>IF((AND(OR('Scope of Work'!J11=TRUE,'Scope of Work'!J17=TRUE,'Scope of Work'!J20=TRUE,'Scope of Work'!J23=TRUE),'Scope of Work'!J89=TRUE,'Scope of Work'!J2=TRUE,H7=FALSE,'Project Information'!K4=FALSE)),"Y","N")</f>
        <v>Y</v>
      </c>
      <c r="AA484" s="653" t="str">
        <f t="shared" si="17"/>
        <v>Y</v>
      </c>
      <c r="AB484" s="654"/>
      <c r="AC484" s="654"/>
      <c r="AD484" s="655"/>
      <c r="AE484" s="655"/>
      <c r="AF484" s="655"/>
      <c r="AH484" s="654"/>
      <c r="AI484" s="654"/>
      <c r="AJ484" s="654"/>
    </row>
    <row r="485" spans="1:36" s="656" customFormat="1">
      <c r="A485" s="642">
        <v>44775</v>
      </c>
      <c r="B485" s="643">
        <v>164866837</v>
      </c>
      <c r="C485" s="643"/>
      <c r="D485" s="644" t="s">
        <v>1587</v>
      </c>
      <c r="E485" s="645" t="s">
        <v>1588</v>
      </c>
      <c r="F485" s="645" t="s">
        <v>1589</v>
      </c>
      <c r="G485" s="645" t="s">
        <v>1517</v>
      </c>
      <c r="H485" s="659" t="s">
        <v>1518</v>
      </c>
      <c r="I485" s="647">
        <v>4.9800000000000004</v>
      </c>
      <c r="J485" s="647"/>
      <c r="K485" s="660" t="s">
        <v>1519</v>
      </c>
      <c r="L485" s="645" t="s">
        <v>141</v>
      </c>
      <c r="M485" s="645" t="s">
        <v>38</v>
      </c>
      <c r="N485" s="661" t="s">
        <v>39</v>
      </c>
      <c r="O485" s="661" t="s">
        <v>40</v>
      </c>
      <c r="P485" s="648">
        <v>1002</v>
      </c>
      <c r="Q485" s="662" t="s">
        <v>1590</v>
      </c>
      <c r="R485" s="650"/>
      <c r="T485" s="650"/>
      <c r="U485" s="663"/>
      <c r="V485" s="663"/>
      <c r="W485" s="663"/>
      <c r="X485" s="663"/>
      <c r="Y485" s="651"/>
      <c r="Z485" s="653" t="str">
        <f>IF((AND(OR('Scope of Work'!J11=TRUE,'Scope of Work'!J17=TRUE,'Scope of Work'!J20=TRUE),'Scope of Work'!J89=TRUE,'Scope of Work'!J2=TRUE,H7=FALSE,'Project Information'!K4=FALSE)),"Y","N")</f>
        <v>Y</v>
      </c>
      <c r="AA485" s="653" t="str">
        <f t="shared" si="17"/>
        <v>Y</v>
      </c>
      <c r="AB485" s="654"/>
      <c r="AC485" s="654"/>
      <c r="AD485" s="655"/>
      <c r="AE485" s="655"/>
      <c r="AF485" s="655"/>
      <c r="AH485" s="654"/>
      <c r="AI485" s="654"/>
      <c r="AJ485" s="654"/>
    </row>
    <row r="486" spans="1:36" s="656" customFormat="1">
      <c r="A486" s="642">
        <v>44775</v>
      </c>
      <c r="B486" s="643">
        <v>164867314</v>
      </c>
      <c r="C486" s="643"/>
      <c r="D486" s="644" t="s">
        <v>1591</v>
      </c>
      <c r="E486" s="645" t="s">
        <v>1592</v>
      </c>
      <c r="F486" s="645" t="s">
        <v>1593</v>
      </c>
      <c r="G486" s="645" t="s">
        <v>1517</v>
      </c>
      <c r="H486" s="659" t="s">
        <v>1518</v>
      </c>
      <c r="I486" s="647">
        <v>4.99</v>
      </c>
      <c r="J486" s="647"/>
      <c r="K486" s="660" t="s">
        <v>1519</v>
      </c>
      <c r="L486" s="645" t="s">
        <v>141</v>
      </c>
      <c r="M486" s="645" t="s">
        <v>38</v>
      </c>
      <c r="N486" s="661" t="s">
        <v>39</v>
      </c>
      <c r="O486" s="661" t="s">
        <v>40</v>
      </c>
      <c r="P486" s="648">
        <v>1002</v>
      </c>
      <c r="Q486" s="662" t="s">
        <v>1590</v>
      </c>
      <c r="R486" s="650"/>
      <c r="T486" s="650"/>
      <c r="U486" s="663"/>
      <c r="V486" s="663"/>
      <c r="W486" s="663"/>
      <c r="X486" s="663"/>
      <c r="Y486" s="651"/>
      <c r="Z486" s="653" t="str">
        <f>IF((AND(OR('Scope of Work'!J11=TRUE,'Scope of Work'!J17=TRUE,'Scope of Work'!J20=TRUE),'Scope of Work'!J89=TRUE,'Scope of Work'!J2=TRUE,H7=FALSE,'Project Information'!K4=FALSE)),"Y","N")</f>
        <v>Y</v>
      </c>
      <c r="AA486" s="653" t="str">
        <f t="shared" si="17"/>
        <v>Y</v>
      </c>
      <c r="AB486" s="654"/>
      <c r="AC486" s="654"/>
      <c r="AD486" s="655"/>
      <c r="AE486" s="655"/>
      <c r="AF486" s="655"/>
      <c r="AH486" s="654"/>
      <c r="AI486" s="654"/>
      <c r="AJ486" s="654"/>
    </row>
    <row r="487" spans="1:36" hidden="1">
      <c r="A487" s="73"/>
      <c r="B487" s="73"/>
      <c r="C487" s="73"/>
      <c r="D487" s="461"/>
      <c r="E487" s="461"/>
      <c r="F487" s="461"/>
      <c r="G487" s="462" t="s">
        <v>1594</v>
      </c>
      <c r="H487" s="463" t="s">
        <v>22</v>
      </c>
      <c r="I487" s="464" t="s">
        <v>23</v>
      </c>
      <c r="J487" s="465" t="s">
        <v>24</v>
      </c>
      <c r="K487" s="464" t="s">
        <v>25</v>
      </c>
      <c r="L487" s="466" t="s">
        <v>26</v>
      </c>
      <c r="M487" s="466" t="s">
        <v>26</v>
      </c>
      <c r="N487" s="463" t="s">
        <v>27</v>
      </c>
      <c r="O487" s="463" t="s">
        <v>28</v>
      </c>
      <c r="P487" s="463" t="s">
        <v>29</v>
      </c>
      <c r="Q487" s="467" t="s">
        <v>30</v>
      </c>
      <c r="R487" s="28"/>
      <c r="S487" s="29"/>
      <c r="T487" s="28"/>
      <c r="U487" s="30"/>
      <c r="V487" s="30"/>
      <c r="W487" s="30"/>
      <c r="X487" s="30"/>
      <c r="Y487" s="25"/>
      <c r="Z487" s="265" t="str">
        <f>IF('Scope of Work'!J14=TRUE,IF(COUNTIF(AA489:AA539,"Y"),"Show","Hide"),IF(COUNTIF(Z489:Z539,"Y"),"Show","Hide"))</f>
        <v>Hide</v>
      </c>
      <c r="AA487" s="265" t="str">
        <f>IF(Z487="Show","Y","N")</f>
        <v>N</v>
      </c>
      <c r="AD487" s="62"/>
      <c r="AE487" s="62"/>
      <c r="AF487" s="62"/>
      <c r="AG487" s="29"/>
    </row>
    <row r="488" spans="1:36" hidden="1">
      <c r="A488" s="73"/>
      <c r="B488" s="73"/>
      <c r="C488" s="73"/>
      <c r="D488" s="461"/>
      <c r="E488" s="461"/>
      <c r="F488" s="461"/>
      <c r="G488" s="468" t="s">
        <v>460</v>
      </c>
      <c r="H488" s="466" t="s">
        <v>32</v>
      </c>
      <c r="I488" s="464" t="s">
        <v>33</v>
      </c>
      <c r="J488" s="464" t="s">
        <v>33</v>
      </c>
      <c r="K488" s="464" t="s">
        <v>33</v>
      </c>
      <c r="L488" s="466" t="s">
        <v>33</v>
      </c>
      <c r="M488" s="466" t="s">
        <v>29</v>
      </c>
      <c r="N488" s="463" t="s">
        <v>34</v>
      </c>
      <c r="O488" s="463" t="s">
        <v>29</v>
      </c>
      <c r="P488" s="463"/>
      <c r="Q488" s="467"/>
      <c r="R488" s="28"/>
      <c r="S488" s="29"/>
      <c r="T488" s="28"/>
      <c r="U488" s="30"/>
      <c r="V488" s="30"/>
      <c r="W488" s="30"/>
      <c r="X488" s="30"/>
      <c r="Y488" s="25"/>
      <c r="Z488" s="265" t="str">
        <f>IF('Scope of Work'!J14=TRUE,IF(COUNTIF(AA489:AA539,"Y"),"Show","Hide"),IF(COUNTIF(Z489:Z539,"Y"),"Show","Hide"))</f>
        <v>Hide</v>
      </c>
      <c r="AA488" s="265" t="str">
        <f>IF(Z488="Show","Y","N")</f>
        <v>N</v>
      </c>
      <c r="AD488" s="62"/>
      <c r="AE488" s="62"/>
      <c r="AF488" s="62"/>
      <c r="AG488" s="29"/>
    </row>
    <row r="489" spans="1:36" hidden="1">
      <c r="A489" s="73"/>
      <c r="B489" s="73"/>
      <c r="C489" s="73"/>
      <c r="D489" s="166" t="s">
        <v>1595</v>
      </c>
      <c r="E489" s="83" t="s">
        <v>1596</v>
      </c>
      <c r="F489" s="83" t="s">
        <v>1597</v>
      </c>
      <c r="G489" s="83" t="s">
        <v>83</v>
      </c>
      <c r="H489" s="262" t="s">
        <v>1024</v>
      </c>
      <c r="I489" s="167">
        <v>0</v>
      </c>
      <c r="J489" s="89"/>
      <c r="K489" s="167">
        <v>0</v>
      </c>
      <c r="L489" s="469" t="s">
        <v>1598</v>
      </c>
      <c r="M489" s="360" t="s">
        <v>38</v>
      </c>
      <c r="N489" s="360" t="s">
        <v>1599</v>
      </c>
      <c r="O489" s="460" t="s">
        <v>40</v>
      </c>
      <c r="P489" s="86"/>
      <c r="Q489" s="188" t="s">
        <v>1600</v>
      </c>
      <c r="R489" s="28"/>
      <c r="S489" s="29"/>
      <c r="T489" s="28"/>
      <c r="U489" s="30"/>
      <c r="V489" s="30"/>
      <c r="W489" s="30"/>
      <c r="X489" s="30"/>
      <c r="Y489" s="25"/>
      <c r="Z489" s="265" t="str">
        <f>IF(AND('Scope of Work'!J14=TRUE,'Scope of Work'!G2=0,'Scope of Work'!J5=TRUE),"Y","N")</f>
        <v>N</v>
      </c>
      <c r="AA489" s="265" t="str">
        <f t="shared" si="16"/>
        <v>N</v>
      </c>
      <c r="AD489" s="62"/>
      <c r="AE489" s="62"/>
      <c r="AF489" s="62"/>
      <c r="AG489" s="29"/>
    </row>
    <row r="490" spans="1:36" hidden="1">
      <c r="A490" s="73"/>
      <c r="B490" s="73"/>
      <c r="C490" s="73"/>
      <c r="D490" s="166" t="s">
        <v>1601</v>
      </c>
      <c r="E490" s="83" t="s">
        <v>1602</v>
      </c>
      <c r="F490" s="83" t="s">
        <v>1603</v>
      </c>
      <c r="G490" s="83" t="s">
        <v>83</v>
      </c>
      <c r="H490" s="262" t="s">
        <v>1024</v>
      </c>
      <c r="I490" s="167">
        <v>0</v>
      </c>
      <c r="J490" s="89"/>
      <c r="K490" s="167">
        <v>0</v>
      </c>
      <c r="L490" s="469" t="s">
        <v>1604</v>
      </c>
      <c r="M490" s="360" t="s">
        <v>38</v>
      </c>
      <c r="N490" s="360" t="s">
        <v>1599</v>
      </c>
      <c r="O490" s="460" t="s">
        <v>40</v>
      </c>
      <c r="P490" s="86"/>
      <c r="Q490" s="188" t="s">
        <v>1600</v>
      </c>
      <c r="R490" s="28"/>
      <c r="S490" s="29"/>
      <c r="T490" s="28"/>
      <c r="U490" s="30"/>
      <c r="V490" s="30"/>
      <c r="W490" s="30"/>
      <c r="X490" s="30"/>
      <c r="Y490" s="25"/>
      <c r="Z490" s="265" t="str">
        <f>IF(AND('Scope of Work'!J14=TRUE,'Scope of Work'!G2=0,'Scope of Work'!J5=TRUE),"Y","N")</f>
        <v>N</v>
      </c>
      <c r="AA490" s="265" t="str">
        <f t="shared" si="16"/>
        <v>N</v>
      </c>
      <c r="AD490" s="62"/>
      <c r="AE490" s="62"/>
      <c r="AF490" s="62"/>
      <c r="AG490" s="29"/>
    </row>
    <row r="491" spans="1:36" hidden="1">
      <c r="A491" s="73"/>
      <c r="B491" s="73"/>
      <c r="C491" s="73"/>
      <c r="D491" s="166" t="s">
        <v>1605</v>
      </c>
      <c r="E491" s="83" t="s">
        <v>1606</v>
      </c>
      <c r="F491" s="83" t="s">
        <v>1607</v>
      </c>
      <c r="G491" s="83" t="s">
        <v>83</v>
      </c>
      <c r="H491" s="262" t="s">
        <v>1024</v>
      </c>
      <c r="I491" s="167">
        <v>0</v>
      </c>
      <c r="J491" s="89"/>
      <c r="K491" s="167">
        <v>0</v>
      </c>
      <c r="L491" s="469" t="s">
        <v>1608</v>
      </c>
      <c r="M491" s="360" t="s">
        <v>154</v>
      </c>
      <c r="N491" s="360" t="s">
        <v>1599</v>
      </c>
      <c r="O491" s="460" t="s">
        <v>40</v>
      </c>
      <c r="P491" s="86"/>
      <c r="Q491" s="188" t="s">
        <v>1609</v>
      </c>
      <c r="R491" s="28"/>
      <c r="S491" s="29"/>
      <c r="T491" s="28"/>
      <c r="U491" s="30"/>
      <c r="V491" s="30"/>
      <c r="W491" s="30"/>
      <c r="X491" s="30"/>
      <c r="Y491" s="25"/>
      <c r="Z491" s="265" t="str">
        <f>IF(AND('Scope of Work'!J14=TRUE,'Scope of Work'!G2=0,'Scope of Work'!J5=TRUE),"Y","N")</f>
        <v>N</v>
      </c>
      <c r="AA491" s="265" t="str">
        <f t="shared" si="16"/>
        <v>N</v>
      </c>
      <c r="AD491" s="62"/>
      <c r="AE491" s="62"/>
      <c r="AF491" s="62"/>
      <c r="AG491" s="29"/>
    </row>
    <row r="492" spans="1:36" hidden="1">
      <c r="A492" s="73"/>
      <c r="B492" s="73"/>
      <c r="C492" s="73"/>
      <c r="D492" s="166" t="s">
        <v>1610</v>
      </c>
      <c r="E492" s="83" t="s">
        <v>1611</v>
      </c>
      <c r="F492" s="83" t="s">
        <v>1612</v>
      </c>
      <c r="G492" s="83" t="s">
        <v>83</v>
      </c>
      <c r="H492" s="262" t="s">
        <v>1024</v>
      </c>
      <c r="I492" s="167">
        <v>0</v>
      </c>
      <c r="J492" s="89"/>
      <c r="K492" s="167">
        <v>0</v>
      </c>
      <c r="L492" s="469" t="s">
        <v>1613</v>
      </c>
      <c r="M492" s="360" t="s">
        <v>1614</v>
      </c>
      <c r="N492" s="360" t="s">
        <v>1599</v>
      </c>
      <c r="O492" s="460" t="s">
        <v>40</v>
      </c>
      <c r="P492" s="86"/>
      <c r="Q492" s="188" t="s">
        <v>1615</v>
      </c>
      <c r="R492" s="28"/>
      <c r="S492" s="29"/>
      <c r="T492" s="28"/>
      <c r="U492" s="30"/>
      <c r="V492" s="30"/>
      <c r="W492" s="30"/>
      <c r="X492" s="30"/>
      <c r="Y492" s="25"/>
      <c r="Z492" s="265" t="str">
        <f>IF(AND('Scope of Work'!J14=TRUE,'Scope of Work'!G2=0,'Scope of Work'!J5=TRUE),"Y","N")</f>
        <v>N</v>
      </c>
      <c r="AA492" s="265" t="str">
        <f t="shared" si="16"/>
        <v>N</v>
      </c>
      <c r="AD492" s="62"/>
      <c r="AE492" s="62"/>
      <c r="AF492" s="62"/>
      <c r="AG492" s="29"/>
    </row>
    <row r="493" spans="1:36" hidden="1">
      <c r="A493" s="73"/>
      <c r="B493" s="73"/>
      <c r="C493" s="73"/>
      <c r="D493" s="166" t="s">
        <v>1616</v>
      </c>
      <c r="E493" s="83" t="s">
        <v>1617</v>
      </c>
      <c r="F493" s="83" t="s">
        <v>1618</v>
      </c>
      <c r="G493" s="83" t="s">
        <v>83</v>
      </c>
      <c r="H493" s="262" t="s">
        <v>1024</v>
      </c>
      <c r="I493" s="167">
        <v>0</v>
      </c>
      <c r="J493" s="89"/>
      <c r="K493" s="167">
        <v>0</v>
      </c>
      <c r="L493" s="469" t="s">
        <v>1619</v>
      </c>
      <c r="M493" s="360" t="s">
        <v>1614</v>
      </c>
      <c r="N493" s="360" t="s">
        <v>1599</v>
      </c>
      <c r="O493" s="460" t="s">
        <v>40</v>
      </c>
      <c r="P493" s="86"/>
      <c r="Q493" s="188" t="s">
        <v>1615</v>
      </c>
      <c r="R493" s="28"/>
      <c r="S493" s="29"/>
      <c r="T493" s="28"/>
      <c r="U493" s="30"/>
      <c r="V493" s="30"/>
      <c r="W493" s="30"/>
      <c r="X493" s="30"/>
      <c r="Y493" s="25"/>
      <c r="Z493" s="265" t="str">
        <f>IF(AND('Scope of Work'!J14=TRUE,'Scope of Work'!G2=0,'Scope of Work'!J5=TRUE),"Y","N")</f>
        <v>N</v>
      </c>
      <c r="AA493" s="265" t="str">
        <f t="shared" si="16"/>
        <v>N</v>
      </c>
      <c r="AD493" s="62"/>
      <c r="AE493" s="62"/>
      <c r="AF493" s="62"/>
      <c r="AG493" s="29"/>
    </row>
    <row r="494" spans="1:36" hidden="1">
      <c r="A494" s="73"/>
      <c r="B494" s="73"/>
      <c r="C494" s="73"/>
      <c r="D494" s="166" t="s">
        <v>1620</v>
      </c>
      <c r="E494" s="83" t="s">
        <v>1621</v>
      </c>
      <c r="F494" s="83" t="s">
        <v>1622</v>
      </c>
      <c r="G494" s="83" t="s">
        <v>83</v>
      </c>
      <c r="H494" s="262" t="s">
        <v>1024</v>
      </c>
      <c r="I494" s="167">
        <v>0</v>
      </c>
      <c r="J494" s="89"/>
      <c r="K494" s="167">
        <v>0</v>
      </c>
      <c r="L494" s="469" t="s">
        <v>1623</v>
      </c>
      <c r="M494" s="360" t="s">
        <v>1624</v>
      </c>
      <c r="N494" s="360" t="s">
        <v>1599</v>
      </c>
      <c r="O494" s="460" t="s">
        <v>40</v>
      </c>
      <c r="P494" s="86"/>
      <c r="Q494" s="188" t="s">
        <v>1625</v>
      </c>
      <c r="R494" s="28"/>
      <c r="S494" s="29"/>
      <c r="T494" s="28"/>
      <c r="U494" s="30"/>
      <c r="V494" s="30"/>
      <c r="W494" s="30"/>
      <c r="X494" s="30"/>
      <c r="Y494" s="25"/>
      <c r="Z494" s="265" t="str">
        <f>IF(AND('Scope of Work'!J14=TRUE,'Scope of Work'!G2=0,'Scope of Work'!J5=TRUE),"Y","N")</f>
        <v>N</v>
      </c>
      <c r="AA494" s="265" t="str">
        <f t="shared" si="16"/>
        <v>N</v>
      </c>
      <c r="AD494" s="62"/>
      <c r="AE494" s="62"/>
      <c r="AF494" s="62"/>
      <c r="AG494" s="29"/>
    </row>
    <row r="495" spans="1:36" hidden="1">
      <c r="A495" s="73"/>
      <c r="B495" s="73"/>
      <c r="C495" s="73"/>
      <c r="D495" s="166" t="s">
        <v>1626</v>
      </c>
      <c r="E495" s="83" t="s">
        <v>1627</v>
      </c>
      <c r="F495" s="83" t="s">
        <v>1628</v>
      </c>
      <c r="G495" s="83" t="s">
        <v>83</v>
      </c>
      <c r="H495" s="262" t="s">
        <v>1024</v>
      </c>
      <c r="I495" s="167">
        <v>0</v>
      </c>
      <c r="J495" s="89"/>
      <c r="K495" s="167">
        <v>0</v>
      </c>
      <c r="L495" s="469" t="s">
        <v>1629</v>
      </c>
      <c r="M495" s="360" t="s">
        <v>1630</v>
      </c>
      <c r="N495" s="360" t="s">
        <v>1599</v>
      </c>
      <c r="O495" s="460" t="s">
        <v>40</v>
      </c>
      <c r="P495" s="86"/>
      <c r="Q495" s="188" t="s">
        <v>1631</v>
      </c>
      <c r="R495" s="28"/>
      <c r="S495" s="29"/>
      <c r="T495" s="28"/>
      <c r="U495" s="30"/>
      <c r="V495" s="30"/>
      <c r="W495" s="30"/>
      <c r="X495" s="30"/>
      <c r="Y495" s="25"/>
      <c r="Z495" s="265" t="str">
        <f>IF(AND('Scope of Work'!J14=TRUE,'Scope of Work'!G2=0,'Scope of Work'!J5=TRUE),"Y","N")</f>
        <v>N</v>
      </c>
      <c r="AA495" s="265" t="str">
        <f t="shared" si="16"/>
        <v>N</v>
      </c>
      <c r="AD495" s="62"/>
      <c r="AE495" s="62"/>
      <c r="AF495" s="62"/>
      <c r="AG495" s="29"/>
    </row>
    <row r="496" spans="1:36" hidden="1">
      <c r="A496" s="73"/>
      <c r="B496" s="73"/>
      <c r="C496" s="73"/>
      <c r="D496" s="166" t="s">
        <v>1632</v>
      </c>
      <c r="E496" s="83" t="s">
        <v>1633</v>
      </c>
      <c r="F496" s="83" t="s">
        <v>1634</v>
      </c>
      <c r="G496" s="83" t="s">
        <v>83</v>
      </c>
      <c r="H496" s="262" t="s">
        <v>1024</v>
      </c>
      <c r="I496" s="167">
        <v>0</v>
      </c>
      <c r="J496" s="89"/>
      <c r="K496" s="167">
        <v>0</v>
      </c>
      <c r="L496" s="469" t="s">
        <v>1635</v>
      </c>
      <c r="M496" s="360" t="s">
        <v>154</v>
      </c>
      <c r="N496" s="360" t="s">
        <v>1599</v>
      </c>
      <c r="O496" s="460" t="s">
        <v>40</v>
      </c>
      <c r="P496" s="86"/>
      <c r="Q496" s="188" t="s">
        <v>1636</v>
      </c>
      <c r="R496" s="28"/>
      <c r="S496" s="29"/>
      <c r="T496" s="28"/>
      <c r="U496" s="30"/>
      <c r="V496" s="30"/>
      <c r="W496" s="30"/>
      <c r="X496" s="30"/>
      <c r="Y496" s="25"/>
      <c r="Z496" s="265" t="str">
        <f>IF(AND('Scope of Work'!J14=TRUE,'Scope of Work'!G2=0,'Scope of Work'!J5=TRUE),"Y","N")</f>
        <v>N</v>
      </c>
      <c r="AA496" s="265" t="str">
        <f t="shared" si="16"/>
        <v>N</v>
      </c>
      <c r="AD496" s="62"/>
      <c r="AE496" s="62"/>
      <c r="AF496" s="62"/>
      <c r="AG496" s="29"/>
    </row>
    <row r="497" spans="1:33" hidden="1">
      <c r="A497" s="73"/>
      <c r="B497" s="73"/>
      <c r="C497" s="73"/>
      <c r="D497" s="166" t="s">
        <v>1637</v>
      </c>
      <c r="E497" s="83" t="s">
        <v>1638</v>
      </c>
      <c r="F497" s="83" t="s">
        <v>1639</v>
      </c>
      <c r="G497" s="83" t="s">
        <v>83</v>
      </c>
      <c r="H497" s="262" t="s">
        <v>1024</v>
      </c>
      <c r="I497" s="167">
        <v>0</v>
      </c>
      <c r="J497" s="89"/>
      <c r="K497" s="167">
        <v>0</v>
      </c>
      <c r="L497" s="469" t="s">
        <v>1640</v>
      </c>
      <c r="M497" s="360" t="s">
        <v>38</v>
      </c>
      <c r="N497" s="360" t="s">
        <v>1599</v>
      </c>
      <c r="O497" s="460" t="s">
        <v>40</v>
      </c>
      <c r="P497" s="86"/>
      <c r="Q497" s="188" t="s">
        <v>1641</v>
      </c>
      <c r="R497" s="28"/>
      <c r="S497" s="29"/>
      <c r="T497" s="28"/>
      <c r="U497" s="30"/>
      <c r="V497" s="30"/>
      <c r="W497" s="30"/>
      <c r="X497" s="30"/>
      <c r="Y497" s="25"/>
      <c r="Z497" s="265" t="str">
        <f>IF(AND('Scope of Work'!J14=TRUE,'Scope of Work'!G2=0,'Scope of Work'!J5=TRUE),"Y","N")</f>
        <v>N</v>
      </c>
      <c r="AA497" s="265" t="str">
        <f t="shared" si="16"/>
        <v>N</v>
      </c>
      <c r="AD497" s="62"/>
      <c r="AE497" s="62"/>
      <c r="AF497" s="62"/>
      <c r="AG497" s="29"/>
    </row>
    <row r="498" spans="1:33" hidden="1">
      <c r="A498" s="73"/>
      <c r="B498" s="73"/>
      <c r="C498" s="73"/>
      <c r="D498" s="166" t="s">
        <v>1642</v>
      </c>
      <c r="E498" s="83" t="s">
        <v>1643</v>
      </c>
      <c r="F498" s="83" t="s">
        <v>1644</v>
      </c>
      <c r="G498" s="83" t="s">
        <v>83</v>
      </c>
      <c r="H498" s="262" t="s">
        <v>1024</v>
      </c>
      <c r="I498" s="167">
        <v>0</v>
      </c>
      <c r="J498" s="89"/>
      <c r="K498" s="167">
        <v>0</v>
      </c>
      <c r="L498" s="469" t="s">
        <v>1598</v>
      </c>
      <c r="M498" s="360" t="s">
        <v>38</v>
      </c>
      <c r="N498" s="360" t="s">
        <v>1599</v>
      </c>
      <c r="O498" s="460" t="s">
        <v>40</v>
      </c>
      <c r="P498" s="86"/>
      <c r="Q498" s="188" t="s">
        <v>1600</v>
      </c>
      <c r="R498" s="28"/>
      <c r="S498" s="29"/>
      <c r="T498" s="28"/>
      <c r="U498" s="30"/>
      <c r="V498" s="30"/>
      <c r="W498" s="30"/>
      <c r="X498" s="30"/>
      <c r="Y498" s="25"/>
      <c r="Z498" s="265" t="str">
        <f>IF(AND('Scope of Work'!J14=TRUE,'Scope of Work'!G2=0,'Scope of Work'!J6=TRUE),"Y","N")</f>
        <v>N</v>
      </c>
      <c r="AA498" s="265" t="str">
        <f t="shared" si="16"/>
        <v>N</v>
      </c>
      <c r="AD498" s="62"/>
      <c r="AE498" s="62"/>
      <c r="AF498" s="62"/>
      <c r="AG498" s="29"/>
    </row>
    <row r="499" spans="1:33" hidden="1">
      <c r="A499" s="73"/>
      <c r="B499" s="73"/>
      <c r="C499" s="73"/>
      <c r="D499" s="166" t="s">
        <v>1645</v>
      </c>
      <c r="E499" s="83" t="s">
        <v>1646</v>
      </c>
      <c r="F499" s="83" t="s">
        <v>1647</v>
      </c>
      <c r="G499" s="83" t="s">
        <v>83</v>
      </c>
      <c r="H499" s="262" t="s">
        <v>1024</v>
      </c>
      <c r="I499" s="167">
        <v>0</v>
      </c>
      <c r="J499" s="89"/>
      <c r="K499" s="90">
        <v>0</v>
      </c>
      <c r="L499" s="469" t="s">
        <v>1598</v>
      </c>
      <c r="M499" s="360" t="s">
        <v>38</v>
      </c>
      <c r="N499" s="360" t="s">
        <v>1648</v>
      </c>
      <c r="O499" s="460" t="s">
        <v>1649</v>
      </c>
      <c r="P499" s="86"/>
      <c r="Q499" s="188" t="s">
        <v>1600</v>
      </c>
      <c r="R499" s="28"/>
      <c r="S499" s="29"/>
      <c r="T499" s="28"/>
      <c r="U499" s="30"/>
      <c r="V499" s="30"/>
      <c r="W499" s="30"/>
      <c r="X499" s="30"/>
      <c r="Y499" s="25"/>
      <c r="Z499" s="265" t="str">
        <f>IF(AND('Scope of Work'!J14=TRUE,'Scope of Work'!G2=0,'Scope of Work'!J6=TRUE),"Y","N")</f>
        <v>N</v>
      </c>
      <c r="AA499" s="265" t="str">
        <f t="shared" si="16"/>
        <v>N</v>
      </c>
      <c r="AD499" s="62"/>
      <c r="AE499" s="62"/>
      <c r="AF499" s="62"/>
      <c r="AG499" s="29"/>
    </row>
    <row r="500" spans="1:33" hidden="1">
      <c r="A500" s="73"/>
      <c r="B500" s="73"/>
      <c r="C500" s="73"/>
      <c r="D500" s="166" t="s">
        <v>1650</v>
      </c>
      <c r="E500" s="83" t="s">
        <v>1651</v>
      </c>
      <c r="F500" s="83" t="s">
        <v>1652</v>
      </c>
      <c r="G500" s="83" t="s">
        <v>83</v>
      </c>
      <c r="H500" s="262" t="s">
        <v>1653</v>
      </c>
      <c r="I500" s="167">
        <v>0</v>
      </c>
      <c r="J500" s="89"/>
      <c r="K500" s="167">
        <v>0</v>
      </c>
      <c r="L500" s="469" t="s">
        <v>1654</v>
      </c>
      <c r="M500" s="360" t="s">
        <v>38</v>
      </c>
      <c r="N500" s="360" t="s">
        <v>1599</v>
      </c>
      <c r="O500" s="460" t="s">
        <v>40</v>
      </c>
      <c r="P500" s="86"/>
      <c r="Q500" s="188" t="s">
        <v>1655</v>
      </c>
      <c r="R500" s="28"/>
      <c r="S500" s="29"/>
      <c r="T500" s="28"/>
      <c r="U500" s="30"/>
      <c r="V500" s="30"/>
      <c r="W500" s="30"/>
      <c r="X500" s="30"/>
      <c r="Y500" s="25"/>
      <c r="Z500" s="265" t="str">
        <f>IF(AND('Scope of Work'!J14=TRUE,'Scope of Work'!G2=0,'Scope of Work'!J6=TRUE),"Y","N")</f>
        <v>N</v>
      </c>
      <c r="AA500" s="265" t="str">
        <f t="shared" si="16"/>
        <v>N</v>
      </c>
      <c r="AD500" s="62"/>
      <c r="AE500" s="62"/>
      <c r="AF500" s="62"/>
      <c r="AG500" s="29"/>
    </row>
    <row r="501" spans="1:33" hidden="1">
      <c r="A501" s="73"/>
      <c r="B501" s="73"/>
      <c r="C501" s="73"/>
      <c r="D501" s="166" t="s">
        <v>1656</v>
      </c>
      <c r="E501" s="83" t="s">
        <v>1657</v>
      </c>
      <c r="F501" s="83" t="s">
        <v>1658</v>
      </c>
      <c r="G501" s="83" t="s">
        <v>83</v>
      </c>
      <c r="H501" s="262" t="s">
        <v>1653</v>
      </c>
      <c r="I501" s="167">
        <v>0</v>
      </c>
      <c r="J501" s="89"/>
      <c r="K501" s="167">
        <v>0</v>
      </c>
      <c r="L501" s="469" t="s">
        <v>1608</v>
      </c>
      <c r="M501" s="360" t="s">
        <v>154</v>
      </c>
      <c r="N501" s="360" t="s">
        <v>1599</v>
      </c>
      <c r="O501" s="460" t="s">
        <v>40</v>
      </c>
      <c r="P501" s="86"/>
      <c r="Q501" s="470"/>
      <c r="R501" s="28"/>
      <c r="S501" s="29"/>
      <c r="T501" s="28"/>
      <c r="U501" s="30"/>
      <c r="V501" s="30"/>
      <c r="W501" s="30"/>
      <c r="X501" s="30"/>
      <c r="Y501" s="25"/>
      <c r="Z501" s="265" t="str">
        <f>IF(AND('Scope of Work'!J14=TRUE,'Scope of Work'!G2=0,'Scope of Work'!J6=TRUE),"Y","N")</f>
        <v>N</v>
      </c>
      <c r="AA501" s="265" t="str">
        <f t="shared" si="16"/>
        <v>N</v>
      </c>
      <c r="AD501" s="62"/>
      <c r="AE501" s="62"/>
      <c r="AF501" s="62"/>
      <c r="AG501" s="29"/>
    </row>
    <row r="502" spans="1:33" hidden="1">
      <c r="A502" s="73"/>
      <c r="B502" s="73"/>
      <c r="C502" s="73"/>
      <c r="D502" s="166" t="s">
        <v>1659</v>
      </c>
      <c r="E502" s="83" t="s">
        <v>1660</v>
      </c>
      <c r="F502" s="83" t="s">
        <v>1661</v>
      </c>
      <c r="G502" s="83" t="s">
        <v>83</v>
      </c>
      <c r="H502" s="262" t="s">
        <v>1653</v>
      </c>
      <c r="I502" s="167">
        <v>0</v>
      </c>
      <c r="J502" s="89"/>
      <c r="K502" s="167">
        <v>0</v>
      </c>
      <c r="L502" s="469" t="s">
        <v>1613</v>
      </c>
      <c r="M502" s="360" t="s">
        <v>1614</v>
      </c>
      <c r="N502" s="360" t="s">
        <v>1599</v>
      </c>
      <c r="O502" s="460" t="s">
        <v>40</v>
      </c>
      <c r="P502" s="86"/>
      <c r="Q502" s="470"/>
      <c r="R502" s="28"/>
      <c r="S502" s="29"/>
      <c r="T502" s="28"/>
      <c r="U502" s="30"/>
      <c r="V502" s="30"/>
      <c r="W502" s="30"/>
      <c r="X502" s="30"/>
      <c r="Y502" s="25"/>
      <c r="Z502" s="265" t="str">
        <f>IF(AND('Scope of Work'!J14=TRUE,'Scope of Work'!G2=0,'Scope of Work'!J6=TRUE),"Y","N")</f>
        <v>N</v>
      </c>
      <c r="AA502" s="265" t="str">
        <f t="shared" si="16"/>
        <v>N</v>
      </c>
      <c r="AD502" s="62"/>
      <c r="AE502" s="62"/>
      <c r="AF502" s="62"/>
      <c r="AG502" s="29"/>
    </row>
    <row r="503" spans="1:33" hidden="1">
      <c r="A503" s="73"/>
      <c r="B503" s="73"/>
      <c r="C503" s="73"/>
      <c r="D503" s="166" t="s">
        <v>1662</v>
      </c>
      <c r="E503" s="83" t="s">
        <v>1663</v>
      </c>
      <c r="F503" s="83" t="s">
        <v>1664</v>
      </c>
      <c r="G503" s="83" t="s">
        <v>83</v>
      </c>
      <c r="H503" s="262" t="s">
        <v>1653</v>
      </c>
      <c r="I503" s="167">
        <v>0</v>
      </c>
      <c r="J503" s="89"/>
      <c r="K503" s="167">
        <v>0</v>
      </c>
      <c r="L503" s="469" t="s">
        <v>1619</v>
      </c>
      <c r="M503" s="360" t="s">
        <v>1614</v>
      </c>
      <c r="N503" s="360" t="s">
        <v>1599</v>
      </c>
      <c r="O503" s="460" t="s">
        <v>40</v>
      </c>
      <c r="P503" s="86"/>
      <c r="Q503" s="470"/>
      <c r="R503" s="28"/>
      <c r="S503" s="29"/>
      <c r="T503" s="28"/>
      <c r="U503" s="30"/>
      <c r="V503" s="30"/>
      <c r="W503" s="30"/>
      <c r="X503" s="30"/>
      <c r="Y503" s="25"/>
      <c r="Z503" s="265" t="str">
        <f>IF(AND('Scope of Work'!J14=TRUE,'Scope of Work'!G2=0,'Scope of Work'!J6=TRUE),"Y","N")</f>
        <v>N</v>
      </c>
      <c r="AA503" s="265" t="str">
        <f t="shared" si="16"/>
        <v>N</v>
      </c>
      <c r="AD503" s="62"/>
      <c r="AE503" s="62"/>
      <c r="AF503" s="62"/>
      <c r="AG503" s="29"/>
    </row>
    <row r="504" spans="1:33" hidden="1">
      <c r="A504" s="73"/>
      <c r="B504" s="73"/>
      <c r="C504" s="73"/>
      <c r="D504" s="166" t="s">
        <v>1665</v>
      </c>
      <c r="E504" s="83" t="s">
        <v>1666</v>
      </c>
      <c r="F504" s="83" t="s">
        <v>1667</v>
      </c>
      <c r="G504" s="83" t="s">
        <v>83</v>
      </c>
      <c r="H504" s="262" t="s">
        <v>1653</v>
      </c>
      <c r="I504" s="167">
        <v>0</v>
      </c>
      <c r="J504" s="89"/>
      <c r="K504" s="167">
        <v>0</v>
      </c>
      <c r="L504" s="469" t="s">
        <v>1640</v>
      </c>
      <c r="M504" s="360" t="s">
        <v>38</v>
      </c>
      <c r="N504" s="360" t="s">
        <v>1599</v>
      </c>
      <c r="O504" s="460" t="s">
        <v>40</v>
      </c>
      <c r="P504" s="86"/>
      <c r="Q504" s="470"/>
      <c r="R504" s="28"/>
      <c r="S504" s="29"/>
      <c r="T504" s="28"/>
      <c r="U504" s="30"/>
      <c r="V504" s="30"/>
      <c r="W504" s="30"/>
      <c r="X504" s="30"/>
      <c r="Y504" s="25"/>
      <c r="Z504" s="265" t="str">
        <f>IF(AND('Scope of Work'!J14=TRUE,'Scope of Work'!G2=0,'Scope of Work'!J6=TRUE),"Y","N")</f>
        <v>N</v>
      </c>
      <c r="AA504" s="265" t="str">
        <f t="shared" si="16"/>
        <v>N</v>
      </c>
      <c r="AD504" s="62"/>
      <c r="AE504" s="62"/>
      <c r="AF504" s="62"/>
      <c r="AG504" s="29"/>
    </row>
    <row r="505" spans="1:33" hidden="1">
      <c r="A505" s="73"/>
      <c r="B505" s="73"/>
      <c r="C505" s="73"/>
      <c r="D505" s="166" t="s">
        <v>1668</v>
      </c>
      <c r="E505" s="83" t="s">
        <v>1669</v>
      </c>
      <c r="F505" s="83" t="s">
        <v>1670</v>
      </c>
      <c r="G505" s="83" t="s">
        <v>83</v>
      </c>
      <c r="H505" s="262" t="s">
        <v>1653</v>
      </c>
      <c r="I505" s="167">
        <v>0</v>
      </c>
      <c r="J505" s="89"/>
      <c r="K505" s="167">
        <v>0</v>
      </c>
      <c r="L505" s="469" t="s">
        <v>1629</v>
      </c>
      <c r="M505" s="360" t="s">
        <v>1630</v>
      </c>
      <c r="N505" s="360" t="s">
        <v>1599</v>
      </c>
      <c r="O505" s="460" t="s">
        <v>40</v>
      </c>
      <c r="P505" s="86"/>
      <c r="Q505" s="470"/>
      <c r="R505" s="28"/>
      <c r="S505" s="29"/>
      <c r="T505" s="28"/>
      <c r="U505" s="30"/>
      <c r="V505" s="30"/>
      <c r="W505" s="30"/>
      <c r="X505" s="30"/>
      <c r="Y505" s="25"/>
      <c r="Z505" s="265" t="str">
        <f>IF(AND('Scope of Work'!J14=TRUE,'Scope of Work'!G2=0,'Scope of Work'!J6=TRUE),"Y","N")</f>
        <v>N</v>
      </c>
      <c r="AA505" s="265" t="str">
        <f t="shared" si="16"/>
        <v>N</v>
      </c>
      <c r="AD505" s="62"/>
      <c r="AE505" s="62"/>
      <c r="AF505" s="62"/>
      <c r="AG505" s="29"/>
    </row>
    <row r="506" spans="1:33" hidden="1">
      <c r="A506" s="73"/>
      <c r="B506" s="73"/>
      <c r="C506" s="73"/>
      <c r="D506" s="166" t="s">
        <v>1671</v>
      </c>
      <c r="E506" s="83" t="s">
        <v>1672</v>
      </c>
      <c r="F506" s="83" t="s">
        <v>1673</v>
      </c>
      <c r="G506" s="83" t="s">
        <v>83</v>
      </c>
      <c r="H506" s="262" t="s">
        <v>1653</v>
      </c>
      <c r="I506" s="167">
        <v>0</v>
      </c>
      <c r="J506" s="89"/>
      <c r="K506" s="167">
        <v>0</v>
      </c>
      <c r="L506" s="469" t="s">
        <v>1635</v>
      </c>
      <c r="M506" s="360" t="s">
        <v>154</v>
      </c>
      <c r="N506" s="360" t="s">
        <v>1599</v>
      </c>
      <c r="O506" s="460" t="s">
        <v>40</v>
      </c>
      <c r="P506" s="86"/>
      <c r="Q506" s="470"/>
      <c r="R506" s="28"/>
      <c r="S506" s="29"/>
      <c r="T506" s="28"/>
      <c r="U506" s="30"/>
      <c r="V506" s="30"/>
      <c r="W506" s="30"/>
      <c r="X506" s="30"/>
      <c r="Y506" s="25"/>
      <c r="Z506" s="265" t="str">
        <f>IF(AND('Scope of Work'!J14=TRUE,'Scope of Work'!G2=0,'Scope of Work'!J6=TRUE),"Y","N")</f>
        <v>N</v>
      </c>
      <c r="AA506" s="265" t="str">
        <f t="shared" si="16"/>
        <v>N</v>
      </c>
      <c r="AD506" s="62"/>
      <c r="AE506" s="62"/>
      <c r="AF506" s="62"/>
      <c r="AG506" s="29"/>
    </row>
    <row r="507" spans="1:33" hidden="1">
      <c r="A507" s="73"/>
      <c r="B507" s="73"/>
      <c r="C507" s="73"/>
      <c r="D507" s="166" t="s">
        <v>1674</v>
      </c>
      <c r="E507" s="83" t="s">
        <v>1675</v>
      </c>
      <c r="F507" s="83" t="s">
        <v>1676</v>
      </c>
      <c r="G507" s="83" t="s">
        <v>83</v>
      </c>
      <c r="H507" s="262" t="s">
        <v>1653</v>
      </c>
      <c r="I507" s="167">
        <v>0</v>
      </c>
      <c r="J507" s="89"/>
      <c r="K507" s="167">
        <v>0</v>
      </c>
      <c r="L507" s="469" t="s">
        <v>1640</v>
      </c>
      <c r="M507" s="360" t="s">
        <v>38</v>
      </c>
      <c r="N507" s="360" t="s">
        <v>1599</v>
      </c>
      <c r="O507" s="460" t="s">
        <v>40</v>
      </c>
      <c r="P507" s="86"/>
      <c r="Q507" s="470"/>
      <c r="R507" s="28"/>
      <c r="S507" s="29"/>
      <c r="T507" s="28"/>
      <c r="U507" s="30"/>
      <c r="V507" s="30"/>
      <c r="W507" s="30"/>
      <c r="X507" s="30"/>
      <c r="Y507" s="25"/>
      <c r="Z507" s="265" t="str">
        <f>IF(AND('Scope of Work'!J14=TRUE,'Scope of Work'!G2=0,'Scope of Work'!J6=TRUE),"Y","N")</f>
        <v>N</v>
      </c>
      <c r="AA507" s="265" t="str">
        <f t="shared" si="16"/>
        <v>N</v>
      </c>
      <c r="AD507" s="62"/>
      <c r="AE507" s="62"/>
      <c r="AF507" s="62"/>
      <c r="AG507" s="29"/>
    </row>
    <row r="508" spans="1:33" hidden="1">
      <c r="A508" s="73"/>
      <c r="B508" s="73"/>
      <c r="C508" s="73"/>
      <c r="D508" s="166" t="s">
        <v>1677</v>
      </c>
      <c r="E508" s="83" t="s">
        <v>1678</v>
      </c>
      <c r="F508" s="83" t="s">
        <v>1679</v>
      </c>
      <c r="G508" s="83" t="s">
        <v>83</v>
      </c>
      <c r="H508" s="262" t="s">
        <v>1653</v>
      </c>
      <c r="I508" s="167">
        <v>0</v>
      </c>
      <c r="J508" s="89"/>
      <c r="K508" s="167">
        <v>0</v>
      </c>
      <c r="L508" s="469" t="s">
        <v>1654</v>
      </c>
      <c r="M508" s="360" t="s">
        <v>38</v>
      </c>
      <c r="N508" s="360" t="s">
        <v>1599</v>
      </c>
      <c r="O508" s="460" t="s">
        <v>40</v>
      </c>
      <c r="P508" s="86"/>
      <c r="Q508" s="470"/>
      <c r="R508" s="28"/>
      <c r="S508" s="29"/>
      <c r="T508" s="28"/>
      <c r="U508" s="30"/>
      <c r="V508" s="30"/>
      <c r="W508" s="30"/>
      <c r="X508" s="30"/>
      <c r="Y508" s="25"/>
      <c r="Z508" s="265" t="str">
        <f>IF(AND('Scope of Work'!J14=TRUE,'Scope of Work'!G2=0,'Scope of Work'!J8=TRUE),"Y","N")</f>
        <v>N</v>
      </c>
      <c r="AA508" s="265" t="str">
        <f t="shared" si="16"/>
        <v>N</v>
      </c>
      <c r="AD508" s="62"/>
      <c r="AE508" s="62"/>
      <c r="AF508" s="62"/>
      <c r="AG508" s="29"/>
    </row>
    <row r="509" spans="1:33" hidden="1">
      <c r="A509" s="73"/>
      <c r="B509" s="73"/>
      <c r="C509" s="73"/>
      <c r="D509" s="166" t="s">
        <v>1680</v>
      </c>
      <c r="E509" s="83" t="s">
        <v>1681</v>
      </c>
      <c r="F509" s="83" t="s">
        <v>1682</v>
      </c>
      <c r="G509" s="83" t="s">
        <v>83</v>
      </c>
      <c r="H509" s="262" t="s">
        <v>1653</v>
      </c>
      <c r="I509" s="167">
        <v>0</v>
      </c>
      <c r="J509" s="89"/>
      <c r="K509" s="167">
        <v>0</v>
      </c>
      <c r="L509" s="469" t="s">
        <v>1654</v>
      </c>
      <c r="M509" s="360" t="s">
        <v>38</v>
      </c>
      <c r="N509" s="360" t="s">
        <v>1648</v>
      </c>
      <c r="O509" s="460" t="s">
        <v>1649</v>
      </c>
      <c r="P509" s="86"/>
      <c r="Q509" s="470"/>
      <c r="R509" s="28"/>
      <c r="S509" s="29"/>
      <c r="T509" s="28"/>
      <c r="U509" s="30"/>
      <c r="V509" s="30"/>
      <c r="W509" s="30"/>
      <c r="X509" s="30"/>
      <c r="Y509" s="25"/>
      <c r="Z509" s="265" t="str">
        <f>IF(AND('Scope of Work'!J14=TRUE,'Scope of Work'!G2=0,'Scope of Work'!J8=TRUE),"Y","N")</f>
        <v>N</v>
      </c>
      <c r="AA509" s="265" t="str">
        <f t="shared" si="16"/>
        <v>N</v>
      </c>
      <c r="AD509" s="62"/>
      <c r="AE509" s="62"/>
      <c r="AF509" s="62"/>
      <c r="AG509" s="29"/>
    </row>
    <row r="510" spans="1:33" hidden="1">
      <c r="A510" s="73"/>
      <c r="B510" s="73"/>
      <c r="C510" s="73"/>
      <c r="D510" s="166" t="s">
        <v>1683</v>
      </c>
      <c r="E510" s="83" t="s">
        <v>1684</v>
      </c>
      <c r="F510" s="83" t="s">
        <v>1685</v>
      </c>
      <c r="G510" s="83" t="s">
        <v>83</v>
      </c>
      <c r="H510" s="262" t="s">
        <v>1653</v>
      </c>
      <c r="I510" s="167">
        <v>0</v>
      </c>
      <c r="J510" s="89"/>
      <c r="K510" s="167">
        <v>0</v>
      </c>
      <c r="L510" s="469" t="s">
        <v>1654</v>
      </c>
      <c r="M510" s="360" t="s">
        <v>38</v>
      </c>
      <c r="N510" s="360" t="s">
        <v>1599</v>
      </c>
      <c r="O510" s="460" t="s">
        <v>40</v>
      </c>
      <c r="P510" s="86"/>
      <c r="Q510" s="470"/>
      <c r="R510" s="28"/>
      <c r="S510" s="29"/>
      <c r="T510" s="28"/>
      <c r="U510" s="30"/>
      <c r="V510" s="30"/>
      <c r="W510" s="30"/>
      <c r="X510" s="30"/>
      <c r="Y510" s="25"/>
      <c r="Z510" s="265" t="str">
        <f>IF(AND('Scope of Work'!J14=TRUE,'Scope of Work'!G2=0,'Scope of Work'!J8=TRUE),"Y","N")</f>
        <v>N</v>
      </c>
      <c r="AA510" s="265" t="str">
        <f t="shared" ref="AA510:AA543" si="18">IF($Z510="Y","Y","N")</f>
        <v>N</v>
      </c>
      <c r="AD510" s="62"/>
      <c r="AE510" s="62"/>
      <c r="AF510" s="62"/>
      <c r="AG510" s="29"/>
    </row>
    <row r="511" spans="1:33" hidden="1">
      <c r="A511" s="73"/>
      <c r="B511" s="73"/>
      <c r="C511" s="73"/>
      <c r="D511" s="166" t="s">
        <v>1686</v>
      </c>
      <c r="E511" s="83" t="s">
        <v>1687</v>
      </c>
      <c r="F511" s="83" t="s">
        <v>1688</v>
      </c>
      <c r="G511" s="83" t="s">
        <v>83</v>
      </c>
      <c r="H511" s="262" t="s">
        <v>1653</v>
      </c>
      <c r="I511" s="167">
        <v>0</v>
      </c>
      <c r="J511" s="89"/>
      <c r="K511" s="167">
        <v>0</v>
      </c>
      <c r="L511" s="469" t="s">
        <v>1654</v>
      </c>
      <c r="M511" s="360" t="s">
        <v>38</v>
      </c>
      <c r="N511" s="360" t="s">
        <v>1599</v>
      </c>
      <c r="O511" s="460" t="s">
        <v>40</v>
      </c>
      <c r="P511" s="86"/>
      <c r="Q511" s="470"/>
      <c r="R511" s="28"/>
      <c r="S511" s="29"/>
      <c r="T511" s="28"/>
      <c r="U511" s="30"/>
      <c r="V511" s="30"/>
      <c r="W511" s="30"/>
      <c r="X511" s="30"/>
      <c r="Y511" s="25"/>
      <c r="Z511" s="265" t="str">
        <f>IF(AND('Scope of Work'!J14=TRUE,'Scope of Work'!G2=0,'Scope of Work'!J8=TRUE),"Y","N")</f>
        <v>N</v>
      </c>
      <c r="AA511" s="265" t="str">
        <f t="shared" si="18"/>
        <v>N</v>
      </c>
      <c r="AD511" s="62"/>
      <c r="AE511" s="62"/>
      <c r="AF511" s="62"/>
      <c r="AG511" s="29"/>
    </row>
    <row r="512" spans="1:33" hidden="1">
      <c r="A512" s="73"/>
      <c r="B512" s="73"/>
      <c r="C512" s="73"/>
      <c r="D512" s="166" t="s">
        <v>1689</v>
      </c>
      <c r="E512" s="83" t="s">
        <v>1690</v>
      </c>
      <c r="F512" s="83" t="s">
        <v>1691</v>
      </c>
      <c r="G512" s="83" t="s">
        <v>83</v>
      </c>
      <c r="H512" s="262" t="s">
        <v>1692</v>
      </c>
      <c r="I512" s="167">
        <v>0</v>
      </c>
      <c r="J512" s="89"/>
      <c r="K512" s="167">
        <v>0</v>
      </c>
      <c r="L512" s="469" t="s">
        <v>1598</v>
      </c>
      <c r="M512" s="360" t="s">
        <v>38</v>
      </c>
      <c r="N512" s="360" t="s">
        <v>1599</v>
      </c>
      <c r="O512" s="460" t="s">
        <v>40</v>
      </c>
      <c r="P512" s="86"/>
      <c r="Q512" s="470"/>
      <c r="R512" s="28"/>
      <c r="S512" s="29"/>
      <c r="T512" s="28"/>
      <c r="U512" s="30"/>
      <c r="V512" s="30"/>
      <c r="W512" s="30"/>
      <c r="X512" s="30"/>
      <c r="Y512" s="25"/>
      <c r="Z512" s="265" t="str">
        <f>IF(AND('Scope of Work'!J14=TRUE,'Scope of Work'!G2=0,'Scope of Work'!J8=TRUE),"Y","N")</f>
        <v>N</v>
      </c>
      <c r="AA512" s="265" t="str">
        <f t="shared" si="18"/>
        <v>N</v>
      </c>
      <c r="AD512" s="62"/>
      <c r="AE512" s="62"/>
      <c r="AF512" s="62"/>
      <c r="AG512" s="29"/>
    </row>
    <row r="513" spans="1:33" hidden="1">
      <c r="A513" s="73"/>
      <c r="B513" s="73"/>
      <c r="C513" s="73"/>
      <c r="D513" s="166" t="s">
        <v>1693</v>
      </c>
      <c r="E513" s="83" t="s">
        <v>1694</v>
      </c>
      <c r="F513" s="83" t="s">
        <v>1695</v>
      </c>
      <c r="G513" s="83" t="s">
        <v>83</v>
      </c>
      <c r="H513" s="262" t="s">
        <v>1692</v>
      </c>
      <c r="I513" s="167">
        <v>0</v>
      </c>
      <c r="J513" s="89"/>
      <c r="K513" s="167">
        <v>0</v>
      </c>
      <c r="L513" s="469" t="s">
        <v>1608</v>
      </c>
      <c r="M513" s="360" t="s">
        <v>154</v>
      </c>
      <c r="N513" s="360" t="s">
        <v>1599</v>
      </c>
      <c r="O513" s="460" t="s">
        <v>40</v>
      </c>
      <c r="P513" s="86"/>
      <c r="Q513" s="470"/>
      <c r="R513" s="28"/>
      <c r="S513" s="29"/>
      <c r="T513" s="28"/>
      <c r="U513" s="30"/>
      <c r="V513" s="30"/>
      <c r="W513" s="30"/>
      <c r="X513" s="30"/>
      <c r="Y513" s="25"/>
      <c r="Z513" s="265" t="str">
        <f>IF(AND('Scope of Work'!J14=TRUE,'Scope of Work'!G2=0,'Scope of Work'!J8=TRUE),"Y","N")</f>
        <v>N</v>
      </c>
      <c r="AA513" s="265" t="str">
        <f t="shared" si="18"/>
        <v>N</v>
      </c>
      <c r="AD513" s="62"/>
      <c r="AE513" s="62"/>
      <c r="AF513" s="62"/>
      <c r="AG513" s="29"/>
    </row>
    <row r="514" spans="1:33" hidden="1">
      <c r="A514" s="73"/>
      <c r="B514" s="73"/>
      <c r="C514" s="73"/>
      <c r="D514" s="166" t="s">
        <v>1696</v>
      </c>
      <c r="E514" s="83" t="s">
        <v>1697</v>
      </c>
      <c r="F514" s="83" t="s">
        <v>1698</v>
      </c>
      <c r="G514" s="83" t="s">
        <v>83</v>
      </c>
      <c r="H514" s="262" t="s">
        <v>1692</v>
      </c>
      <c r="I514" s="167">
        <v>0</v>
      </c>
      <c r="J514" s="89"/>
      <c r="K514" s="167">
        <v>0</v>
      </c>
      <c r="L514" s="469" t="s">
        <v>1629</v>
      </c>
      <c r="M514" s="360" t="s">
        <v>1630</v>
      </c>
      <c r="N514" s="360" t="s">
        <v>1599</v>
      </c>
      <c r="O514" s="460" t="s">
        <v>40</v>
      </c>
      <c r="P514" s="86"/>
      <c r="Q514" s="470"/>
      <c r="R514" s="28"/>
      <c r="S514" s="29"/>
      <c r="T514" s="28"/>
      <c r="U514" s="30"/>
      <c r="V514" s="30"/>
      <c r="W514" s="30"/>
      <c r="X514" s="30"/>
      <c r="Y514" s="25"/>
      <c r="Z514" s="265" t="str">
        <f>IF(AND('Scope of Work'!J14=TRUE,'Scope of Work'!G2=0,'Scope of Work'!J7=TRUE),"Y","N")</f>
        <v>N</v>
      </c>
      <c r="AA514" s="265" t="str">
        <f t="shared" si="18"/>
        <v>N</v>
      </c>
      <c r="AD514" s="62"/>
      <c r="AE514" s="62"/>
      <c r="AF514" s="62"/>
      <c r="AG514" s="29"/>
    </row>
    <row r="515" spans="1:33" hidden="1">
      <c r="A515" s="73"/>
      <c r="B515" s="73"/>
      <c r="C515" s="73"/>
      <c r="D515" s="166" t="s">
        <v>1699</v>
      </c>
      <c r="E515" s="83" t="s">
        <v>1700</v>
      </c>
      <c r="F515" s="83" t="s">
        <v>1701</v>
      </c>
      <c r="G515" s="83" t="s">
        <v>83</v>
      </c>
      <c r="H515" s="262" t="s">
        <v>1692</v>
      </c>
      <c r="I515" s="167">
        <v>0</v>
      </c>
      <c r="J515" s="89"/>
      <c r="K515" s="167">
        <v>0</v>
      </c>
      <c r="L515" s="469" t="s">
        <v>1613</v>
      </c>
      <c r="M515" s="360" t="s">
        <v>1614</v>
      </c>
      <c r="N515" s="360" t="s">
        <v>1599</v>
      </c>
      <c r="O515" s="460" t="s">
        <v>40</v>
      </c>
      <c r="P515" s="86"/>
      <c r="Q515" s="470"/>
      <c r="R515" s="28"/>
      <c r="S515" s="29"/>
      <c r="T515" s="28"/>
      <c r="U515" s="30"/>
      <c r="V515" s="30"/>
      <c r="W515" s="30"/>
      <c r="X515" s="30"/>
      <c r="Y515" s="25"/>
      <c r="Z515" s="265" t="str">
        <f>IF(AND('Scope of Work'!J14=TRUE,'Scope of Work'!G2=0,'Scope of Work'!J7=TRUE),"Y","N")</f>
        <v>N</v>
      </c>
      <c r="AA515" s="265" t="str">
        <f t="shared" si="18"/>
        <v>N</v>
      </c>
      <c r="AD515" s="62"/>
      <c r="AE515" s="62"/>
      <c r="AF515" s="62"/>
      <c r="AG515" s="29"/>
    </row>
    <row r="516" spans="1:33" hidden="1">
      <c r="A516" s="73"/>
      <c r="B516" s="73"/>
      <c r="C516" s="73"/>
      <c r="D516" s="166" t="s">
        <v>1702</v>
      </c>
      <c r="E516" s="83" t="s">
        <v>1703</v>
      </c>
      <c r="F516" s="83" t="s">
        <v>1704</v>
      </c>
      <c r="G516" s="83" t="s">
        <v>83</v>
      </c>
      <c r="H516" s="262" t="s">
        <v>1692</v>
      </c>
      <c r="I516" s="167">
        <v>0</v>
      </c>
      <c r="J516" s="89"/>
      <c r="K516" s="167">
        <v>0</v>
      </c>
      <c r="L516" s="469" t="s">
        <v>1619</v>
      </c>
      <c r="M516" s="360" t="s">
        <v>1614</v>
      </c>
      <c r="N516" s="360" t="s">
        <v>1599</v>
      </c>
      <c r="O516" s="460" t="s">
        <v>40</v>
      </c>
      <c r="P516" s="86"/>
      <c r="Q516" s="470"/>
      <c r="R516" s="28"/>
      <c r="S516" s="29"/>
      <c r="T516" s="28"/>
      <c r="U516" s="30"/>
      <c r="V516" s="30"/>
      <c r="W516" s="30"/>
      <c r="X516" s="30"/>
      <c r="Y516" s="25"/>
      <c r="Z516" s="265" t="str">
        <f>IF(AND('Scope of Work'!J14=TRUE,'Scope of Work'!G2=0,'Scope of Work'!J7=TRUE),"Y","N")</f>
        <v>N</v>
      </c>
      <c r="AA516" s="265" t="str">
        <f t="shared" si="18"/>
        <v>N</v>
      </c>
      <c r="AD516" s="62"/>
      <c r="AE516" s="62"/>
      <c r="AF516" s="62"/>
      <c r="AG516" s="29"/>
    </row>
    <row r="517" spans="1:33" hidden="1">
      <c r="A517" s="73"/>
      <c r="B517" s="73"/>
      <c r="C517" s="73"/>
      <c r="D517" s="166" t="s">
        <v>1705</v>
      </c>
      <c r="E517" s="83" t="s">
        <v>1706</v>
      </c>
      <c r="F517" s="83" t="s">
        <v>1707</v>
      </c>
      <c r="G517" s="83" t="s">
        <v>83</v>
      </c>
      <c r="H517" s="262" t="s">
        <v>1692</v>
      </c>
      <c r="I517" s="167">
        <v>0</v>
      </c>
      <c r="J517" s="89"/>
      <c r="K517" s="167">
        <v>0</v>
      </c>
      <c r="L517" s="469" t="s">
        <v>1623</v>
      </c>
      <c r="M517" s="360" t="s">
        <v>1624</v>
      </c>
      <c r="N517" s="360" t="s">
        <v>1599</v>
      </c>
      <c r="O517" s="460" t="s">
        <v>40</v>
      </c>
      <c r="P517" s="86"/>
      <c r="Q517" s="470"/>
      <c r="R517" s="28"/>
      <c r="S517" s="29"/>
      <c r="T517" s="28"/>
      <c r="U517" s="30"/>
      <c r="V517" s="30"/>
      <c r="W517" s="30"/>
      <c r="X517" s="30"/>
      <c r="Y517" s="25"/>
      <c r="Z517" s="265" t="str">
        <f>IF(AND('Scope of Work'!J14=TRUE,'Scope of Work'!G2=0,'Scope of Work'!J7=TRUE),"Y","N")</f>
        <v>N</v>
      </c>
      <c r="AA517" s="265" t="str">
        <f t="shared" si="18"/>
        <v>N</v>
      </c>
      <c r="AD517" s="62"/>
      <c r="AE517" s="62"/>
      <c r="AF517" s="62"/>
      <c r="AG517" s="29"/>
    </row>
    <row r="518" spans="1:33" hidden="1">
      <c r="A518" s="73"/>
      <c r="B518" s="73"/>
      <c r="C518" s="73"/>
      <c r="D518" s="166" t="s">
        <v>1708</v>
      </c>
      <c r="E518" s="83" t="s">
        <v>1709</v>
      </c>
      <c r="F518" s="83" t="s">
        <v>1710</v>
      </c>
      <c r="G518" s="83" t="s">
        <v>83</v>
      </c>
      <c r="H518" s="262" t="s">
        <v>1711</v>
      </c>
      <c r="I518" s="167">
        <v>0</v>
      </c>
      <c r="J518" s="89"/>
      <c r="K518" s="167">
        <v>0</v>
      </c>
      <c r="L518" s="469" t="s">
        <v>1712</v>
      </c>
      <c r="M518" s="360" t="s">
        <v>38</v>
      </c>
      <c r="N518" s="360" t="s">
        <v>1599</v>
      </c>
      <c r="O518" s="460" t="s">
        <v>40</v>
      </c>
      <c r="P518" s="86"/>
      <c r="Q518" s="470"/>
      <c r="R518" s="28"/>
      <c r="S518" s="29"/>
      <c r="T518" s="28"/>
      <c r="U518" s="30"/>
      <c r="V518" s="30"/>
      <c r="W518" s="30"/>
      <c r="X518" s="30"/>
      <c r="Y518" s="25"/>
      <c r="Z518" s="265" t="str">
        <f>IF(AND('Scope of Work'!J14=TRUE,'Scope of Work'!G2=0,'Scope of Work'!J5=TRUE),"Y","N")</f>
        <v>N</v>
      </c>
      <c r="AA518" s="265" t="str">
        <f t="shared" si="18"/>
        <v>N</v>
      </c>
      <c r="AD518" s="62"/>
      <c r="AE518" s="62"/>
      <c r="AF518" s="62"/>
      <c r="AG518" s="29"/>
    </row>
    <row r="519" spans="1:33" hidden="1">
      <c r="A519" s="73"/>
      <c r="B519" s="73"/>
      <c r="C519" s="73"/>
      <c r="D519" s="166" t="s">
        <v>1713</v>
      </c>
      <c r="E519" s="83" t="s">
        <v>1714</v>
      </c>
      <c r="F519" s="83" t="s">
        <v>1715</v>
      </c>
      <c r="G519" s="83" t="s">
        <v>83</v>
      </c>
      <c r="H519" s="262" t="s">
        <v>1711</v>
      </c>
      <c r="I519" s="167">
        <v>0</v>
      </c>
      <c r="J519" s="89"/>
      <c r="K519" s="167">
        <v>0</v>
      </c>
      <c r="L519" s="469" t="s">
        <v>1716</v>
      </c>
      <c r="M519" s="360" t="s">
        <v>38</v>
      </c>
      <c r="N519" s="360" t="s">
        <v>1599</v>
      </c>
      <c r="O519" s="460" t="s">
        <v>40</v>
      </c>
      <c r="P519" s="86"/>
      <c r="Q519" s="470"/>
      <c r="R519" s="28"/>
      <c r="S519" s="29"/>
      <c r="T519" s="28"/>
      <c r="U519" s="30"/>
      <c r="V519" s="30"/>
      <c r="W519" s="30"/>
      <c r="X519" s="30"/>
      <c r="Y519" s="25"/>
      <c r="Z519" s="265" t="str">
        <f>IF(AND('Scope of Work'!J14=TRUE,'Scope of Work'!G2=0,'Scope of Work'!J5=TRUE),"Y","N")</f>
        <v>N</v>
      </c>
      <c r="AA519" s="265" t="str">
        <f t="shared" si="18"/>
        <v>N</v>
      </c>
      <c r="AD519" s="62"/>
      <c r="AE519" s="62"/>
      <c r="AF519" s="62"/>
      <c r="AG519" s="29"/>
    </row>
    <row r="520" spans="1:33" hidden="1">
      <c r="A520" s="73"/>
      <c r="B520" s="73"/>
      <c r="C520" s="73"/>
      <c r="D520" s="166" t="s">
        <v>1717</v>
      </c>
      <c r="E520" s="83" t="s">
        <v>1718</v>
      </c>
      <c r="F520" s="83" t="s">
        <v>1719</v>
      </c>
      <c r="G520" s="83" t="s">
        <v>83</v>
      </c>
      <c r="H520" s="262" t="s">
        <v>1711</v>
      </c>
      <c r="I520" s="167">
        <v>0</v>
      </c>
      <c r="J520" s="89"/>
      <c r="K520" s="167">
        <v>0</v>
      </c>
      <c r="L520" s="469" t="s">
        <v>1720</v>
      </c>
      <c r="M520" s="360" t="s">
        <v>154</v>
      </c>
      <c r="N520" s="360" t="s">
        <v>1599</v>
      </c>
      <c r="O520" s="460" t="s">
        <v>40</v>
      </c>
      <c r="P520" s="86"/>
      <c r="Q520" s="470"/>
      <c r="R520" s="28"/>
      <c r="S520" s="29"/>
      <c r="T520" s="28"/>
      <c r="U520" s="30"/>
      <c r="V520" s="30"/>
      <c r="W520" s="30"/>
      <c r="X520" s="30"/>
      <c r="Y520" s="25"/>
      <c r="Z520" s="265" t="str">
        <f>IF(AND('Scope of Work'!J14=TRUE,'Scope of Work'!G2=0,'Scope of Work'!J5=TRUE),"Y","N")</f>
        <v>N</v>
      </c>
      <c r="AA520" s="265" t="str">
        <f t="shared" si="18"/>
        <v>N</v>
      </c>
      <c r="AD520" s="62"/>
      <c r="AE520" s="62"/>
      <c r="AF520" s="62"/>
      <c r="AG520" s="29"/>
    </row>
    <row r="521" spans="1:33" hidden="1">
      <c r="A521" s="73"/>
      <c r="B521" s="73"/>
      <c r="C521" s="73"/>
      <c r="D521" s="166" t="s">
        <v>1721</v>
      </c>
      <c r="E521" s="83" t="s">
        <v>1722</v>
      </c>
      <c r="F521" s="83" t="s">
        <v>1723</v>
      </c>
      <c r="G521" s="83" t="s">
        <v>83</v>
      </c>
      <c r="H521" s="262" t="s">
        <v>1711</v>
      </c>
      <c r="I521" s="167">
        <v>0</v>
      </c>
      <c r="J521" s="89"/>
      <c r="K521" s="167">
        <v>0</v>
      </c>
      <c r="L521" s="469" t="s">
        <v>1724</v>
      </c>
      <c r="M521" s="360" t="s">
        <v>1614</v>
      </c>
      <c r="N521" s="360" t="s">
        <v>1599</v>
      </c>
      <c r="O521" s="460" t="s">
        <v>40</v>
      </c>
      <c r="P521" s="86"/>
      <c r="Q521" s="470"/>
      <c r="R521" s="28"/>
      <c r="S521" s="29"/>
      <c r="T521" s="28"/>
      <c r="U521" s="30"/>
      <c r="V521" s="30"/>
      <c r="W521" s="30"/>
      <c r="X521" s="30"/>
      <c r="Y521" s="25"/>
      <c r="Z521" s="265" t="str">
        <f>IF(AND('Scope of Work'!J14=TRUE,'Scope of Work'!G2=0,'Scope of Work'!J5=TRUE),"Y","N")</f>
        <v>N</v>
      </c>
      <c r="AA521" s="265" t="str">
        <f t="shared" si="18"/>
        <v>N</v>
      </c>
      <c r="AD521" s="62"/>
      <c r="AE521" s="62"/>
      <c r="AF521" s="62"/>
      <c r="AG521" s="29"/>
    </row>
    <row r="522" spans="1:33" hidden="1">
      <c r="A522" s="73"/>
      <c r="B522" s="73"/>
      <c r="C522" s="73"/>
      <c r="D522" s="166" t="s">
        <v>1725</v>
      </c>
      <c r="E522" s="83" t="s">
        <v>1726</v>
      </c>
      <c r="F522" s="83" t="s">
        <v>1727</v>
      </c>
      <c r="G522" s="83" t="s">
        <v>83</v>
      </c>
      <c r="H522" s="262" t="s">
        <v>1024</v>
      </c>
      <c r="I522" s="167">
        <v>0</v>
      </c>
      <c r="J522" s="89"/>
      <c r="K522" s="167">
        <v>0</v>
      </c>
      <c r="L522" s="469" t="s">
        <v>1598</v>
      </c>
      <c r="M522" s="360" t="s">
        <v>38</v>
      </c>
      <c r="N522" s="360" t="s">
        <v>1728</v>
      </c>
      <c r="O522" s="460" t="s">
        <v>253</v>
      </c>
      <c r="P522" s="86"/>
      <c r="Q522" s="188" t="s">
        <v>1729</v>
      </c>
      <c r="R522" s="28"/>
      <c r="S522" s="29"/>
      <c r="T522" s="28"/>
      <c r="U522" s="30"/>
      <c r="V522" s="30"/>
      <c r="W522" s="30"/>
      <c r="X522" s="30"/>
      <c r="Y522" s="25"/>
      <c r="Z522" s="265" t="str">
        <f>IF(AND('Scope of Work'!J14=TRUE,'Scope of Work'!G2=0,'Scope of Work'!J5=TRUE),"Y","N")</f>
        <v>N</v>
      </c>
      <c r="AA522" s="265" t="str">
        <f t="shared" si="18"/>
        <v>N</v>
      </c>
      <c r="AD522" s="62"/>
      <c r="AE522" s="62"/>
      <c r="AF522" s="62"/>
      <c r="AG522" s="29"/>
    </row>
    <row r="523" spans="1:33" hidden="1">
      <c r="A523" s="73"/>
      <c r="B523" s="73"/>
      <c r="C523" s="73"/>
      <c r="D523" s="166" t="s">
        <v>1730</v>
      </c>
      <c r="E523" s="83" t="s">
        <v>1731</v>
      </c>
      <c r="F523" s="83" t="s">
        <v>1732</v>
      </c>
      <c r="G523" s="83" t="s">
        <v>83</v>
      </c>
      <c r="H523" s="262" t="s">
        <v>1024</v>
      </c>
      <c r="I523" s="167">
        <v>0</v>
      </c>
      <c r="J523" s="89"/>
      <c r="K523" s="167">
        <v>0</v>
      </c>
      <c r="L523" s="469" t="s">
        <v>1598</v>
      </c>
      <c r="M523" s="360" t="s">
        <v>38</v>
      </c>
      <c r="N523" s="360" t="s">
        <v>1733</v>
      </c>
      <c r="O523" s="460" t="s">
        <v>1734</v>
      </c>
      <c r="P523" s="86"/>
      <c r="Q523" s="188" t="s">
        <v>1735</v>
      </c>
      <c r="R523" s="28"/>
      <c r="S523" s="29"/>
      <c r="T523" s="28"/>
      <c r="U523" s="30"/>
      <c r="V523" s="30"/>
      <c r="W523" s="30"/>
      <c r="X523" s="30"/>
      <c r="Y523" s="25"/>
      <c r="Z523" s="265" t="str">
        <f>IF(AND('Scope of Work'!J14=TRUE,'Scope of Work'!G2=0,'Scope of Work'!J5=TRUE),"Y","N")</f>
        <v>N</v>
      </c>
      <c r="AA523" s="265" t="str">
        <f t="shared" si="18"/>
        <v>N</v>
      </c>
      <c r="AD523" s="62"/>
      <c r="AE523" s="62"/>
      <c r="AF523" s="62"/>
      <c r="AG523" s="29"/>
    </row>
    <row r="524" spans="1:33" hidden="1">
      <c r="A524" s="73"/>
      <c r="B524" s="73"/>
      <c r="C524" s="73"/>
      <c r="D524" s="166" t="s">
        <v>1736</v>
      </c>
      <c r="E524" s="83" t="s">
        <v>1737</v>
      </c>
      <c r="F524" s="83" t="s">
        <v>1738</v>
      </c>
      <c r="G524" s="83" t="s">
        <v>83</v>
      </c>
      <c r="H524" s="262" t="s">
        <v>1024</v>
      </c>
      <c r="I524" s="167">
        <v>0</v>
      </c>
      <c r="J524" s="89"/>
      <c r="K524" s="167">
        <v>0</v>
      </c>
      <c r="L524" s="469" t="s">
        <v>1598</v>
      </c>
      <c r="M524" s="360" t="s">
        <v>38</v>
      </c>
      <c r="N524" s="360" t="s">
        <v>1739</v>
      </c>
      <c r="O524" s="460" t="s">
        <v>154</v>
      </c>
      <c r="P524" s="86"/>
      <c r="Q524" s="188" t="s">
        <v>1740</v>
      </c>
      <c r="R524" s="28"/>
      <c r="S524" s="29"/>
      <c r="T524" s="28"/>
      <c r="U524" s="30"/>
      <c r="V524" s="30"/>
      <c r="W524" s="30"/>
      <c r="X524" s="30"/>
      <c r="Y524" s="25"/>
      <c r="Z524" s="265" t="str">
        <f>IF(AND('Scope of Work'!J14=TRUE,'Scope of Work'!G2=0,'Scope of Work'!J6=TRUE),"Y","N")</f>
        <v>N</v>
      </c>
      <c r="AA524" s="265" t="str">
        <f t="shared" si="18"/>
        <v>N</v>
      </c>
      <c r="AD524" s="62"/>
      <c r="AE524" s="62"/>
      <c r="AF524" s="62"/>
      <c r="AG524" s="29"/>
    </row>
    <row r="525" spans="1:33" hidden="1">
      <c r="A525" s="73"/>
      <c r="B525" s="73"/>
      <c r="C525" s="73"/>
      <c r="D525" s="166" t="s">
        <v>1741</v>
      </c>
      <c r="E525" s="83" t="s">
        <v>1742</v>
      </c>
      <c r="F525" s="83" t="s">
        <v>1743</v>
      </c>
      <c r="G525" s="83" t="s">
        <v>83</v>
      </c>
      <c r="H525" s="262" t="s">
        <v>1024</v>
      </c>
      <c r="I525" s="167">
        <v>0</v>
      </c>
      <c r="J525" s="89"/>
      <c r="K525" s="167">
        <v>0</v>
      </c>
      <c r="L525" s="469" t="s">
        <v>1598</v>
      </c>
      <c r="M525" s="360" t="s">
        <v>38</v>
      </c>
      <c r="N525" s="360" t="s">
        <v>1744</v>
      </c>
      <c r="O525" s="460" t="s">
        <v>1745</v>
      </c>
      <c r="P525" s="86"/>
      <c r="Q525" s="188" t="s">
        <v>1746</v>
      </c>
      <c r="R525" s="28"/>
      <c r="S525" s="29"/>
      <c r="T525" s="28"/>
      <c r="U525" s="30"/>
      <c r="V525" s="30"/>
      <c r="W525" s="30"/>
      <c r="X525" s="30"/>
      <c r="Y525" s="25"/>
      <c r="Z525" s="265" t="str">
        <f>IF(AND('Scope of Work'!J14=TRUE,'Scope of Work'!G2=0,'Scope of Work'!J6=TRUE),"Y","N")</f>
        <v>N</v>
      </c>
      <c r="AA525" s="265" t="str">
        <f t="shared" si="18"/>
        <v>N</v>
      </c>
      <c r="AD525" s="62"/>
      <c r="AE525" s="62"/>
      <c r="AF525" s="62"/>
      <c r="AG525" s="29"/>
    </row>
    <row r="526" spans="1:33" hidden="1">
      <c r="A526" s="73"/>
      <c r="B526" s="73"/>
      <c r="C526" s="73"/>
      <c r="D526" s="166" t="s">
        <v>1747</v>
      </c>
      <c r="E526" s="83" t="s">
        <v>1748</v>
      </c>
      <c r="F526" s="83" t="s">
        <v>1749</v>
      </c>
      <c r="G526" s="83" t="s">
        <v>83</v>
      </c>
      <c r="H526" s="262" t="s">
        <v>1024</v>
      </c>
      <c r="I526" s="167">
        <v>0</v>
      </c>
      <c r="J526" s="89"/>
      <c r="K526" s="167">
        <v>0</v>
      </c>
      <c r="L526" s="469" t="s">
        <v>1598</v>
      </c>
      <c r="M526" s="360" t="s">
        <v>38</v>
      </c>
      <c r="N526" s="360" t="s">
        <v>1750</v>
      </c>
      <c r="O526" s="460" t="s">
        <v>1624</v>
      </c>
      <c r="P526" s="86"/>
      <c r="Q526" s="188" t="s">
        <v>1751</v>
      </c>
      <c r="R526" s="28"/>
      <c r="S526" s="29"/>
      <c r="T526" s="28"/>
      <c r="U526" s="30"/>
      <c r="V526" s="30"/>
      <c r="W526" s="30"/>
      <c r="X526" s="30"/>
      <c r="Y526" s="25"/>
      <c r="Z526" s="265" t="str">
        <f>IF(AND('Scope of Work'!J14=TRUE,'Scope of Work'!G2=0,'Scope of Work'!J6=TRUE),"Y","N")</f>
        <v>N</v>
      </c>
      <c r="AA526" s="265" t="str">
        <f t="shared" si="18"/>
        <v>N</v>
      </c>
      <c r="AD526" s="62"/>
      <c r="AE526" s="62"/>
      <c r="AF526" s="62"/>
      <c r="AG526" s="29"/>
    </row>
    <row r="527" spans="1:33" hidden="1">
      <c r="A527" s="73"/>
      <c r="B527" s="73"/>
      <c r="C527" s="73"/>
      <c r="D527" s="166" t="s">
        <v>1752</v>
      </c>
      <c r="E527" s="83" t="s">
        <v>1753</v>
      </c>
      <c r="F527" s="83" t="s">
        <v>1754</v>
      </c>
      <c r="G527" s="83" t="s">
        <v>83</v>
      </c>
      <c r="H527" s="262" t="s">
        <v>1024</v>
      </c>
      <c r="I527" s="167">
        <v>0</v>
      </c>
      <c r="J527" s="89"/>
      <c r="K527" s="167">
        <v>0</v>
      </c>
      <c r="L527" s="469" t="s">
        <v>1598</v>
      </c>
      <c r="M527" s="360" t="s">
        <v>38</v>
      </c>
      <c r="N527" s="360" t="s">
        <v>1755</v>
      </c>
      <c r="O527" s="460" t="s">
        <v>1630</v>
      </c>
      <c r="P527" s="86"/>
      <c r="Q527" s="188" t="s">
        <v>1756</v>
      </c>
      <c r="R527" s="28"/>
      <c r="S527" s="29"/>
      <c r="T527" s="28"/>
      <c r="U527" s="30"/>
      <c r="V527" s="30"/>
      <c r="W527" s="30"/>
      <c r="X527" s="30"/>
      <c r="Y527" s="25"/>
      <c r="Z527" s="265" t="str">
        <f>IF(AND('Scope of Work'!J14=TRUE,'Scope of Work'!G2=0,'Scope of Work'!J6=TRUE),"Y","N")</f>
        <v>N</v>
      </c>
      <c r="AA527" s="265" t="str">
        <f t="shared" si="18"/>
        <v>N</v>
      </c>
      <c r="AD527" s="62"/>
      <c r="AE527" s="62"/>
      <c r="AF527" s="62"/>
      <c r="AG527" s="29"/>
    </row>
    <row r="528" spans="1:33" hidden="1">
      <c r="A528" s="73"/>
      <c r="B528" s="73"/>
      <c r="C528" s="73"/>
      <c r="D528" s="166" t="s">
        <v>1757</v>
      </c>
      <c r="E528" s="83" t="s">
        <v>1758</v>
      </c>
      <c r="F528" s="83" t="s">
        <v>1759</v>
      </c>
      <c r="G528" s="83" t="s">
        <v>83</v>
      </c>
      <c r="H528" s="262" t="s">
        <v>1653</v>
      </c>
      <c r="I528" s="167">
        <v>0</v>
      </c>
      <c r="J528" s="89"/>
      <c r="K528" s="167">
        <v>0</v>
      </c>
      <c r="L528" s="469" t="s">
        <v>1598</v>
      </c>
      <c r="M528" s="360" t="s">
        <v>38</v>
      </c>
      <c r="N528" s="360" t="s">
        <v>1760</v>
      </c>
      <c r="O528" s="460" t="s">
        <v>1761</v>
      </c>
      <c r="P528" s="86"/>
      <c r="Q528" s="188" t="s">
        <v>1762</v>
      </c>
      <c r="R528" s="28"/>
      <c r="S528" s="29"/>
      <c r="T528" s="28"/>
      <c r="U528" s="30"/>
      <c r="V528" s="30"/>
      <c r="W528" s="30"/>
      <c r="X528" s="30"/>
      <c r="Y528" s="25"/>
      <c r="Z528" s="265" t="str">
        <f>IF(AND('Scope of Work'!J14=TRUE,'Scope of Work'!G2=0,'Scope of Work'!J6=TRUE),"Y","N")</f>
        <v>N</v>
      </c>
      <c r="AA528" s="265" t="str">
        <f t="shared" si="18"/>
        <v>N</v>
      </c>
      <c r="AD528" s="62"/>
      <c r="AE528" s="62"/>
      <c r="AF528" s="62"/>
      <c r="AG528" s="29"/>
    </row>
    <row r="529" spans="1:33" hidden="1">
      <c r="A529" s="73"/>
      <c r="B529" s="73"/>
      <c r="C529" s="73"/>
      <c r="D529" s="166" t="s">
        <v>1763</v>
      </c>
      <c r="E529" s="83" t="s">
        <v>1764</v>
      </c>
      <c r="F529" s="83" t="s">
        <v>1765</v>
      </c>
      <c r="G529" s="83" t="s">
        <v>83</v>
      </c>
      <c r="H529" s="262" t="s">
        <v>1653</v>
      </c>
      <c r="I529" s="167">
        <v>0</v>
      </c>
      <c r="J529" s="89"/>
      <c r="K529" s="167">
        <v>0</v>
      </c>
      <c r="L529" s="469" t="s">
        <v>1598</v>
      </c>
      <c r="M529" s="360" t="s">
        <v>38</v>
      </c>
      <c r="N529" s="360" t="s">
        <v>1648</v>
      </c>
      <c r="O529" s="460" t="s">
        <v>1649</v>
      </c>
      <c r="P529" s="86"/>
      <c r="Q529" s="188" t="s">
        <v>1766</v>
      </c>
      <c r="R529" s="28"/>
      <c r="S529" s="29"/>
      <c r="T529" s="28"/>
      <c r="U529" s="30"/>
      <c r="V529" s="30"/>
      <c r="W529" s="30"/>
      <c r="X529" s="30"/>
      <c r="Y529" s="25"/>
      <c r="Z529" s="265" t="str">
        <f>IF(AND('Scope of Work'!J14=TRUE,'Scope of Work'!G2=0,'Scope of Work'!J6=TRUE),"Y","N")</f>
        <v>N</v>
      </c>
      <c r="AA529" s="265" t="str">
        <f t="shared" si="18"/>
        <v>N</v>
      </c>
      <c r="AD529" s="62"/>
      <c r="AE529" s="62"/>
      <c r="AF529" s="62"/>
      <c r="AG529" s="29"/>
    </row>
    <row r="530" spans="1:33" hidden="1">
      <c r="A530" s="73"/>
      <c r="B530" s="73"/>
      <c r="C530" s="73"/>
      <c r="D530" s="166" t="s">
        <v>1767</v>
      </c>
      <c r="E530" s="83" t="s">
        <v>1768</v>
      </c>
      <c r="F530" s="83" t="s">
        <v>1769</v>
      </c>
      <c r="G530" s="83" t="s">
        <v>83</v>
      </c>
      <c r="H530" s="262" t="s">
        <v>1653</v>
      </c>
      <c r="I530" s="167">
        <v>0</v>
      </c>
      <c r="J530" s="89"/>
      <c r="K530" s="167">
        <v>0</v>
      </c>
      <c r="L530" s="469" t="s">
        <v>1598</v>
      </c>
      <c r="M530" s="360" t="s">
        <v>38</v>
      </c>
      <c r="N530" s="360" t="s">
        <v>1770</v>
      </c>
      <c r="O530" s="460" t="s">
        <v>40</v>
      </c>
      <c r="P530" s="86"/>
      <c r="Q530" s="188" t="s">
        <v>1771</v>
      </c>
      <c r="R530" s="28"/>
      <c r="S530" s="29"/>
      <c r="T530" s="28"/>
      <c r="U530" s="30"/>
      <c r="V530" s="30"/>
      <c r="W530" s="30"/>
      <c r="X530" s="30"/>
      <c r="Y530" s="25"/>
      <c r="Z530" s="265" t="str">
        <f>IF(AND('Scope of Work'!J14=TRUE,'Scope of Work'!G2=0,'Scope of Work'!J6=TRUE),"Y","N")</f>
        <v>N</v>
      </c>
      <c r="AA530" s="265" t="str">
        <f t="shared" si="18"/>
        <v>N</v>
      </c>
      <c r="AD530" s="62"/>
      <c r="AE530" s="62"/>
      <c r="AF530" s="62"/>
      <c r="AG530" s="29"/>
    </row>
    <row r="531" spans="1:33" hidden="1">
      <c r="A531" s="73"/>
      <c r="B531" s="73"/>
      <c r="C531" s="73"/>
      <c r="D531" s="166" t="s">
        <v>1772</v>
      </c>
      <c r="E531" s="83" t="s">
        <v>1773</v>
      </c>
      <c r="F531" s="83" t="s">
        <v>1774</v>
      </c>
      <c r="G531" s="83" t="s">
        <v>83</v>
      </c>
      <c r="H531" s="262" t="s">
        <v>1653</v>
      </c>
      <c r="I531" s="167">
        <v>0</v>
      </c>
      <c r="J531" s="89"/>
      <c r="K531" s="167">
        <v>0</v>
      </c>
      <c r="L531" s="469" t="s">
        <v>1598</v>
      </c>
      <c r="M531" s="360" t="s">
        <v>38</v>
      </c>
      <c r="N531" s="360" t="s">
        <v>1775</v>
      </c>
      <c r="O531" s="460" t="s">
        <v>244</v>
      </c>
      <c r="P531" s="86"/>
      <c r="Q531" s="188" t="s">
        <v>1776</v>
      </c>
      <c r="R531" s="28"/>
      <c r="S531" s="29"/>
      <c r="T531" s="28"/>
      <c r="U531" s="30"/>
      <c r="V531" s="30"/>
      <c r="W531" s="30"/>
      <c r="X531" s="30"/>
      <c r="Y531" s="25"/>
      <c r="Z531" s="265" t="str">
        <f>IF(AND('Scope of Work'!J14=TRUE,'Scope of Work'!G2=0,'Scope of Work'!J6=TRUE),"Y","N")</f>
        <v>N</v>
      </c>
      <c r="AA531" s="265" t="str">
        <f t="shared" si="18"/>
        <v>N</v>
      </c>
      <c r="AD531" s="62"/>
      <c r="AE531" s="62"/>
      <c r="AF531" s="62"/>
      <c r="AG531" s="29"/>
    </row>
    <row r="532" spans="1:33" hidden="1">
      <c r="A532" s="73"/>
      <c r="B532" s="73"/>
      <c r="C532" s="73"/>
      <c r="D532" s="166" t="s">
        <v>1777</v>
      </c>
      <c r="E532" s="83" t="s">
        <v>1778</v>
      </c>
      <c r="F532" s="83" t="s">
        <v>1779</v>
      </c>
      <c r="G532" s="83" t="s">
        <v>83</v>
      </c>
      <c r="H532" s="262" t="s">
        <v>1653</v>
      </c>
      <c r="I532" s="167">
        <v>0</v>
      </c>
      <c r="J532" s="89"/>
      <c r="K532" s="167">
        <v>0</v>
      </c>
      <c r="L532" s="469" t="s">
        <v>1598</v>
      </c>
      <c r="M532" s="360" t="s">
        <v>38</v>
      </c>
      <c r="N532" s="360" t="s">
        <v>1780</v>
      </c>
      <c r="O532" s="460" t="s">
        <v>1781</v>
      </c>
      <c r="P532" s="86"/>
      <c r="Q532" s="188" t="s">
        <v>1782</v>
      </c>
      <c r="R532" s="28"/>
      <c r="S532" s="29"/>
      <c r="T532" s="28"/>
      <c r="U532" s="30"/>
      <c r="V532" s="30"/>
      <c r="W532" s="30"/>
      <c r="X532" s="30"/>
      <c r="Y532" s="25"/>
      <c r="Z532" s="265" t="str">
        <f>IF(AND('Scope of Work'!J14=TRUE,'Scope of Work'!G2=0,'Scope of Work'!J8=TRUE),"Y","N")</f>
        <v>N</v>
      </c>
      <c r="AA532" s="265" t="str">
        <f t="shared" si="18"/>
        <v>N</v>
      </c>
      <c r="AD532" s="62"/>
      <c r="AE532" s="62"/>
      <c r="AF532" s="62"/>
      <c r="AG532" s="29"/>
    </row>
    <row r="533" spans="1:33" hidden="1">
      <c r="A533" s="73"/>
      <c r="B533" s="73"/>
      <c r="C533" s="73"/>
      <c r="D533" s="166" t="s">
        <v>1783</v>
      </c>
      <c r="E533" s="83" t="s">
        <v>1784</v>
      </c>
      <c r="F533" s="83" t="s">
        <v>1785</v>
      </c>
      <c r="G533" s="83" t="s">
        <v>83</v>
      </c>
      <c r="H533" s="262" t="s">
        <v>1653</v>
      </c>
      <c r="I533" s="167">
        <v>0</v>
      </c>
      <c r="J533" s="89"/>
      <c r="K533" s="167">
        <v>0</v>
      </c>
      <c r="L533" s="469" t="s">
        <v>1598</v>
      </c>
      <c r="M533" s="360" t="s">
        <v>38</v>
      </c>
      <c r="N533" s="360" t="s">
        <v>1786</v>
      </c>
      <c r="O533" s="460" t="s">
        <v>1787</v>
      </c>
      <c r="P533" s="86"/>
      <c r="Q533" s="188" t="s">
        <v>1788</v>
      </c>
      <c r="R533" s="28"/>
      <c r="S533" s="29"/>
      <c r="T533" s="28"/>
      <c r="U533" s="30"/>
      <c r="V533" s="30"/>
      <c r="W533" s="30"/>
      <c r="X533" s="30"/>
      <c r="Y533" s="25"/>
      <c r="Z533" s="265" t="str">
        <f>IF(AND('Scope of Work'!J14=TRUE,'Scope of Work'!G2=0,'Scope of Work'!J8=TRUE),"Y","N")</f>
        <v>N</v>
      </c>
      <c r="AA533" s="265" t="str">
        <f t="shared" si="18"/>
        <v>N</v>
      </c>
      <c r="AD533" s="62"/>
      <c r="AE533" s="62"/>
      <c r="AF533" s="62"/>
      <c r="AG533" s="29"/>
    </row>
    <row r="534" spans="1:33" hidden="1">
      <c r="A534" s="73"/>
      <c r="B534" s="73"/>
      <c r="C534" s="73"/>
      <c r="D534" s="166" t="s">
        <v>1789</v>
      </c>
      <c r="E534" s="83" t="s">
        <v>1790</v>
      </c>
      <c r="F534" s="83" t="s">
        <v>1791</v>
      </c>
      <c r="G534" s="83" t="s">
        <v>83</v>
      </c>
      <c r="H534" s="262" t="s">
        <v>1653</v>
      </c>
      <c r="I534" s="167">
        <v>0</v>
      </c>
      <c r="J534" s="89"/>
      <c r="K534" s="167">
        <v>0</v>
      </c>
      <c r="L534" s="469" t="s">
        <v>1598</v>
      </c>
      <c r="M534" s="360" t="s">
        <v>38</v>
      </c>
      <c r="N534" s="360" t="s">
        <v>1792</v>
      </c>
      <c r="O534" s="460" t="s">
        <v>1793</v>
      </c>
      <c r="P534" s="86"/>
      <c r="Q534" s="188" t="s">
        <v>1794</v>
      </c>
      <c r="R534" s="28"/>
      <c r="S534" s="29"/>
      <c r="T534" s="28"/>
      <c r="U534" s="30"/>
      <c r="V534" s="30"/>
      <c r="W534" s="30"/>
      <c r="X534" s="30"/>
      <c r="Y534" s="25"/>
      <c r="Z534" s="265" t="str">
        <f>IF(AND('Scope of Work'!J14=TRUE,'Scope of Work'!G2=0,'Scope of Work'!J8=TRUE),"Y","N")</f>
        <v>N</v>
      </c>
      <c r="AA534" s="265" t="str">
        <f t="shared" si="18"/>
        <v>N</v>
      </c>
      <c r="AD534" s="62"/>
      <c r="AE534" s="62"/>
      <c r="AF534" s="62"/>
      <c r="AG534" s="29"/>
    </row>
    <row r="535" spans="1:33" hidden="1">
      <c r="A535" s="73"/>
      <c r="B535" s="73"/>
      <c r="C535" s="73"/>
      <c r="D535" s="166" t="s">
        <v>1795</v>
      </c>
      <c r="E535" s="83" t="s">
        <v>1796</v>
      </c>
      <c r="F535" s="83" t="s">
        <v>1797</v>
      </c>
      <c r="G535" s="83" t="s">
        <v>83</v>
      </c>
      <c r="H535" s="262" t="s">
        <v>1653</v>
      </c>
      <c r="I535" s="167">
        <v>0</v>
      </c>
      <c r="J535" s="89"/>
      <c r="K535" s="167">
        <v>0</v>
      </c>
      <c r="L535" s="469" t="s">
        <v>1598</v>
      </c>
      <c r="M535" s="360" t="s">
        <v>38</v>
      </c>
      <c r="N535" s="360" t="s">
        <v>1798</v>
      </c>
      <c r="O535" s="460" t="s">
        <v>1799</v>
      </c>
      <c r="P535" s="86"/>
      <c r="Q535" s="188" t="s">
        <v>1800</v>
      </c>
      <c r="R535" s="28"/>
      <c r="S535" s="29"/>
      <c r="T535" s="28"/>
      <c r="U535" s="30"/>
      <c r="V535" s="30"/>
      <c r="W535" s="30"/>
      <c r="X535" s="30"/>
      <c r="Y535" s="25"/>
      <c r="Z535" s="265" t="str">
        <f>IF(AND('Scope of Work'!J14=TRUE,'Scope of Work'!G2=0,'Scope of Work'!J8=TRUE),"Y","N")</f>
        <v>N</v>
      </c>
      <c r="AA535" s="265" t="str">
        <f t="shared" si="18"/>
        <v>N</v>
      </c>
      <c r="AD535" s="62"/>
      <c r="AE535" s="62"/>
      <c r="AF535" s="62"/>
      <c r="AG535" s="29"/>
    </row>
    <row r="536" spans="1:33" hidden="1">
      <c r="A536" s="73"/>
      <c r="B536" s="73"/>
      <c r="C536" s="73"/>
      <c r="D536" s="166" t="s">
        <v>1801</v>
      </c>
      <c r="E536" s="83" t="s">
        <v>1802</v>
      </c>
      <c r="F536" s="83" t="s">
        <v>1803</v>
      </c>
      <c r="G536" s="83" t="s">
        <v>83</v>
      </c>
      <c r="H536" s="262" t="s">
        <v>1692</v>
      </c>
      <c r="I536" s="167">
        <v>0</v>
      </c>
      <c r="J536" s="89"/>
      <c r="K536" s="167">
        <v>0</v>
      </c>
      <c r="L536" s="469" t="s">
        <v>1598</v>
      </c>
      <c r="M536" s="360" t="s">
        <v>38</v>
      </c>
      <c r="N536" s="360" t="s">
        <v>1804</v>
      </c>
      <c r="O536" s="460" t="s">
        <v>1805</v>
      </c>
      <c r="P536" s="86"/>
      <c r="Q536" s="188" t="s">
        <v>1806</v>
      </c>
      <c r="R536" s="28"/>
      <c r="S536" s="29"/>
      <c r="T536" s="28"/>
      <c r="U536" s="30"/>
      <c r="V536" s="30"/>
      <c r="W536" s="30"/>
      <c r="X536" s="30"/>
      <c r="Y536" s="25"/>
      <c r="Z536" s="265" t="str">
        <f>IF(AND('Scope of Work'!J14=TRUE,'Scope of Work'!G2=0,'Scope of Work'!J5=TRUE),"Y","N")</f>
        <v>N</v>
      </c>
      <c r="AA536" s="265" t="str">
        <f t="shared" si="18"/>
        <v>N</v>
      </c>
      <c r="AD536" s="62"/>
      <c r="AE536" s="62"/>
      <c r="AF536" s="62"/>
      <c r="AG536" s="29"/>
    </row>
    <row r="537" spans="1:33" hidden="1">
      <c r="A537" s="73"/>
      <c r="B537" s="73"/>
      <c r="C537" s="73"/>
      <c r="D537" s="166" t="s">
        <v>1807</v>
      </c>
      <c r="E537" s="83" t="s">
        <v>1808</v>
      </c>
      <c r="F537" s="83" t="s">
        <v>1809</v>
      </c>
      <c r="G537" s="83" t="s">
        <v>83</v>
      </c>
      <c r="H537" s="262" t="s">
        <v>1692</v>
      </c>
      <c r="I537" s="167">
        <v>0</v>
      </c>
      <c r="J537" s="89"/>
      <c r="K537" s="167">
        <v>0</v>
      </c>
      <c r="L537" s="469" t="s">
        <v>1598</v>
      </c>
      <c r="M537" s="360" t="s">
        <v>38</v>
      </c>
      <c r="N537" s="360" t="s">
        <v>1810</v>
      </c>
      <c r="O537" s="460" t="s">
        <v>1811</v>
      </c>
      <c r="P537" s="86"/>
      <c r="Q537" s="188" t="s">
        <v>1812</v>
      </c>
      <c r="R537" s="28"/>
      <c r="S537" s="29"/>
      <c r="T537" s="28"/>
      <c r="U537" s="30"/>
      <c r="V537" s="30"/>
      <c r="W537" s="30"/>
      <c r="X537" s="30"/>
      <c r="Y537" s="25"/>
      <c r="Z537" s="265" t="str">
        <f>IF(AND('Scope of Work'!J14=TRUE,'Scope of Work'!G2=0,'Scope of Work'!J5=TRUE),"Y","N")</f>
        <v>N</v>
      </c>
      <c r="AA537" s="265" t="str">
        <f t="shared" si="18"/>
        <v>N</v>
      </c>
      <c r="AD537" s="62"/>
      <c r="AE537" s="62"/>
      <c r="AF537" s="62"/>
      <c r="AG537" s="29"/>
    </row>
    <row r="538" spans="1:33" hidden="1">
      <c r="A538" s="73"/>
      <c r="B538" s="73"/>
      <c r="C538" s="73"/>
      <c r="D538" s="166" t="s">
        <v>1813</v>
      </c>
      <c r="E538" s="83" t="s">
        <v>1814</v>
      </c>
      <c r="F538" s="83" t="s">
        <v>1815</v>
      </c>
      <c r="G538" s="83" t="s">
        <v>83</v>
      </c>
      <c r="H538" s="262" t="s">
        <v>1692</v>
      </c>
      <c r="I538" s="167">
        <v>0</v>
      </c>
      <c r="J538" s="89"/>
      <c r="K538" s="167">
        <v>0</v>
      </c>
      <c r="L538" s="469" t="s">
        <v>1598</v>
      </c>
      <c r="M538" s="360" t="s">
        <v>38</v>
      </c>
      <c r="N538" s="360" t="s">
        <v>1816</v>
      </c>
      <c r="O538" s="460" t="s">
        <v>38</v>
      </c>
      <c r="P538" s="86"/>
      <c r="Q538" s="188" t="s">
        <v>1817</v>
      </c>
      <c r="R538" s="28"/>
      <c r="S538" s="29"/>
      <c r="T538" s="28"/>
      <c r="U538" s="30"/>
      <c r="V538" s="30"/>
      <c r="W538" s="30"/>
      <c r="X538" s="30"/>
      <c r="Y538" s="25"/>
      <c r="Z538" s="265" t="str">
        <f>IF(AND('Scope of Work'!J14=TRUE,'Scope of Work'!G2=0,'Scope of Work'!J5=TRUE),"Y","N")</f>
        <v>N</v>
      </c>
      <c r="AA538" s="265" t="str">
        <f t="shared" si="18"/>
        <v>N</v>
      </c>
      <c r="AD538" s="62"/>
      <c r="AE538" s="62"/>
      <c r="AF538" s="62"/>
      <c r="AG538" s="29"/>
    </row>
    <row r="539" spans="1:33" hidden="1">
      <c r="A539" s="73"/>
      <c r="B539" s="73"/>
      <c r="C539" s="73"/>
      <c r="D539" s="166" t="s">
        <v>1818</v>
      </c>
      <c r="E539" s="83" t="s">
        <v>1819</v>
      </c>
      <c r="F539" s="83" t="s">
        <v>1820</v>
      </c>
      <c r="G539" s="83" t="s">
        <v>83</v>
      </c>
      <c r="H539" s="262" t="s">
        <v>1692</v>
      </c>
      <c r="I539" s="167">
        <v>0</v>
      </c>
      <c r="J539" s="89"/>
      <c r="K539" s="167">
        <v>0</v>
      </c>
      <c r="L539" s="469" t="s">
        <v>1598</v>
      </c>
      <c r="M539" s="360" t="s">
        <v>38</v>
      </c>
      <c r="N539" s="360" t="s">
        <v>1821</v>
      </c>
      <c r="O539" s="460" t="s">
        <v>1614</v>
      </c>
      <c r="P539" s="86"/>
      <c r="Q539" s="188" t="s">
        <v>1822</v>
      </c>
      <c r="R539" s="28"/>
      <c r="S539" s="29"/>
      <c r="T539" s="28"/>
      <c r="U539" s="30"/>
      <c r="V539" s="30"/>
      <c r="W539" s="30"/>
      <c r="X539" s="30"/>
      <c r="Y539" s="25"/>
      <c r="Z539" s="265" t="str">
        <f>IF(AND('Scope of Work'!J14=TRUE,'Scope of Work'!G2=0,'Scope of Work'!J5=TRUE),"Y","N")</f>
        <v>N</v>
      </c>
      <c r="AA539" s="265" t="str">
        <f t="shared" si="18"/>
        <v>N</v>
      </c>
      <c r="AD539" s="62"/>
      <c r="AE539" s="62"/>
      <c r="AF539" s="62"/>
      <c r="AG539" s="29"/>
    </row>
    <row r="540" spans="1:33" hidden="1">
      <c r="A540" s="73"/>
      <c r="B540" s="73"/>
      <c r="C540" s="73"/>
      <c r="D540" s="166" t="s">
        <v>1823</v>
      </c>
      <c r="E540" s="83" t="s">
        <v>1824</v>
      </c>
      <c r="F540" s="83" t="s">
        <v>1825</v>
      </c>
      <c r="G540" s="83" t="s">
        <v>83</v>
      </c>
      <c r="H540" s="262" t="s">
        <v>1024</v>
      </c>
      <c r="I540" s="167">
        <v>0</v>
      </c>
      <c r="J540" s="89"/>
      <c r="K540" s="167">
        <v>0</v>
      </c>
      <c r="L540" s="469" t="s">
        <v>1598</v>
      </c>
      <c r="M540" s="360" t="s">
        <v>38</v>
      </c>
      <c r="N540" s="360" t="s">
        <v>1826</v>
      </c>
      <c r="O540" s="460" t="s">
        <v>1799</v>
      </c>
      <c r="P540" s="86"/>
      <c r="Q540" s="188" t="s">
        <v>1827</v>
      </c>
      <c r="R540" s="28"/>
      <c r="S540" s="29"/>
      <c r="T540" s="28"/>
      <c r="U540" s="30"/>
      <c r="V540" s="30"/>
      <c r="W540" s="30"/>
      <c r="X540" s="30"/>
      <c r="Y540" s="25"/>
      <c r="Z540" s="265" t="str">
        <f>IF(AND('Scope of Work'!J14=TRUE,'Scope of Work'!G2=0,'Scope of Work'!J5=TRUE),"Y","N")</f>
        <v>N</v>
      </c>
      <c r="AA540" s="265" t="str">
        <f t="shared" si="18"/>
        <v>N</v>
      </c>
      <c r="AD540" s="62"/>
      <c r="AE540" s="62"/>
      <c r="AF540" s="62"/>
      <c r="AG540" s="29"/>
    </row>
    <row r="541" spans="1:33" hidden="1">
      <c r="A541" s="73"/>
      <c r="B541" s="73"/>
      <c r="C541" s="73"/>
      <c r="D541" s="166" t="s">
        <v>1828</v>
      </c>
      <c r="E541" s="83" t="s">
        <v>1829</v>
      </c>
      <c r="F541" s="83" t="s">
        <v>1830</v>
      </c>
      <c r="G541" s="83" t="s">
        <v>83</v>
      </c>
      <c r="H541" s="262" t="s">
        <v>1024</v>
      </c>
      <c r="I541" s="167">
        <v>0</v>
      </c>
      <c r="J541" s="89"/>
      <c r="K541" s="167">
        <v>0</v>
      </c>
      <c r="L541" s="469" t="s">
        <v>1598</v>
      </c>
      <c r="M541" s="360" t="s">
        <v>38</v>
      </c>
      <c r="N541" s="360" t="s">
        <v>1831</v>
      </c>
      <c r="O541" s="460" t="s">
        <v>38</v>
      </c>
      <c r="P541" s="86"/>
      <c r="Q541" s="188" t="s">
        <v>1832</v>
      </c>
      <c r="R541" s="28"/>
      <c r="S541" s="29"/>
      <c r="T541" s="28"/>
      <c r="U541" s="30"/>
      <c r="V541" s="30"/>
      <c r="W541" s="30"/>
      <c r="X541" s="30"/>
      <c r="Y541" s="25"/>
      <c r="Z541" s="265" t="str">
        <f>IF(AND('Scope of Work'!J14=TRUE,'Scope of Work'!G2=0,'Scope of Work'!J5=TRUE),"Y","N")</f>
        <v>N</v>
      </c>
      <c r="AA541" s="265" t="str">
        <f t="shared" si="18"/>
        <v>N</v>
      </c>
      <c r="AD541" s="62"/>
      <c r="AE541" s="62"/>
      <c r="AF541" s="62"/>
      <c r="AG541" s="29"/>
    </row>
    <row r="542" spans="1:33" hidden="1">
      <c r="A542" s="73"/>
      <c r="B542" s="73"/>
      <c r="C542" s="73"/>
      <c r="D542" s="166" t="s">
        <v>1833</v>
      </c>
      <c r="E542" s="83" t="s">
        <v>1834</v>
      </c>
      <c r="F542" s="83" t="s">
        <v>1835</v>
      </c>
      <c r="G542" s="83" t="s">
        <v>83</v>
      </c>
      <c r="H542" s="262" t="s">
        <v>1024</v>
      </c>
      <c r="I542" s="167">
        <v>0</v>
      </c>
      <c r="J542" s="89"/>
      <c r="K542" s="167">
        <v>0</v>
      </c>
      <c r="L542" s="469" t="s">
        <v>1598</v>
      </c>
      <c r="M542" s="360" t="s">
        <v>38</v>
      </c>
      <c r="N542" s="360" t="s">
        <v>1836</v>
      </c>
      <c r="O542" s="460" t="s">
        <v>1614</v>
      </c>
      <c r="P542" s="86"/>
      <c r="Q542" s="188" t="s">
        <v>1837</v>
      </c>
      <c r="R542" s="28"/>
      <c r="S542" s="29"/>
      <c r="T542" s="28"/>
      <c r="U542" s="30"/>
      <c r="V542" s="30"/>
      <c r="W542" s="30"/>
      <c r="X542" s="30"/>
      <c r="Y542" s="25"/>
      <c r="Z542" s="265" t="str">
        <f>IF(AND('Scope of Work'!J14=TRUE,'Scope of Work'!G2=0,'Scope of Work'!J5=TRUE),"Y","N")</f>
        <v>N</v>
      </c>
      <c r="AA542" s="265" t="str">
        <f t="shared" si="18"/>
        <v>N</v>
      </c>
      <c r="AD542" s="62"/>
      <c r="AE542" s="62"/>
      <c r="AF542" s="62"/>
      <c r="AG542" s="29"/>
    </row>
    <row r="543" spans="1:33" hidden="1">
      <c r="A543" s="73"/>
      <c r="B543" s="73"/>
      <c r="C543" s="73"/>
      <c r="D543" s="166" t="s">
        <v>1838</v>
      </c>
      <c r="E543" s="83" t="s">
        <v>1839</v>
      </c>
      <c r="F543" s="83" t="s">
        <v>1840</v>
      </c>
      <c r="G543" s="83" t="s">
        <v>83</v>
      </c>
      <c r="H543" s="262" t="s">
        <v>1024</v>
      </c>
      <c r="I543" s="167">
        <v>0</v>
      </c>
      <c r="J543" s="89"/>
      <c r="K543" s="167">
        <v>0</v>
      </c>
      <c r="L543" s="469" t="s">
        <v>1598</v>
      </c>
      <c r="M543" s="360" t="s">
        <v>38</v>
      </c>
      <c r="N543" s="360" t="s">
        <v>1770</v>
      </c>
      <c r="O543" s="460" t="s">
        <v>40</v>
      </c>
      <c r="P543" s="86"/>
      <c r="Q543" s="188" t="s">
        <v>1841</v>
      </c>
      <c r="R543" s="28"/>
      <c r="S543" s="29"/>
      <c r="T543" s="28"/>
      <c r="U543" s="30"/>
      <c r="V543" s="30"/>
      <c r="W543" s="30"/>
      <c r="X543" s="30"/>
      <c r="Y543" s="25"/>
      <c r="Z543" s="265" t="str">
        <f>IF(AND('Scope of Work'!J14=TRUE,'Scope of Work'!G2=0,'Scope of Work'!J5=TRUE),"Y","N")</f>
        <v>N</v>
      </c>
      <c r="AA543" s="265" t="str">
        <f t="shared" si="18"/>
        <v>N</v>
      </c>
      <c r="AD543" s="62"/>
      <c r="AE543" s="62"/>
      <c r="AF543" s="62"/>
      <c r="AG543" s="29"/>
    </row>
    <row r="544" spans="1:33" hidden="1">
      <c r="A544" s="73"/>
      <c r="B544" s="73"/>
      <c r="C544" s="73"/>
      <c r="D544" s="471"/>
      <c r="E544" s="55"/>
      <c r="F544" s="472"/>
      <c r="G544" s="56" t="s">
        <v>36</v>
      </c>
      <c r="H544" s="473" t="s">
        <v>22</v>
      </c>
      <c r="I544" s="474" t="s">
        <v>23</v>
      </c>
      <c r="J544" s="474" t="s">
        <v>24</v>
      </c>
      <c r="K544" s="475"/>
      <c r="L544" s="476"/>
      <c r="M544" s="476"/>
      <c r="N544" s="476"/>
      <c r="O544" s="476"/>
      <c r="P544" s="477"/>
      <c r="Q544" s="478"/>
      <c r="R544" s="28"/>
      <c r="S544" s="29"/>
      <c r="T544" s="28"/>
      <c r="U544" s="30"/>
      <c r="V544" s="30"/>
      <c r="W544" s="30"/>
      <c r="X544" s="30"/>
      <c r="Y544" s="25"/>
      <c r="Z544" s="265" t="str">
        <f>IF('Scope of Work'!J92=TRUE,IF(COUNTIF(AA546:AA550,"Y"),"Show","Hide"),IF(COUNTIF(Z546:Z550,"Y"),"Show","Hide"))</f>
        <v>Hide</v>
      </c>
      <c r="AA544" s="265" t="str">
        <f>IF(Z544="Show","Y","N")</f>
        <v>N</v>
      </c>
      <c r="AD544" s="62"/>
      <c r="AE544" s="62"/>
      <c r="AF544" s="62"/>
      <c r="AG544" s="29"/>
    </row>
    <row r="545" spans="1:33" hidden="1">
      <c r="A545" s="73"/>
      <c r="B545" s="73"/>
      <c r="C545" s="73"/>
      <c r="D545" s="471"/>
      <c r="E545" s="55"/>
      <c r="F545" s="476"/>
      <c r="G545" s="479" t="s">
        <v>1842</v>
      </c>
      <c r="H545" s="473" t="s">
        <v>1843</v>
      </c>
      <c r="I545" s="474" t="s">
        <v>33</v>
      </c>
      <c r="J545" s="474" t="s">
        <v>33</v>
      </c>
      <c r="K545" s="475"/>
      <c r="L545" s="476"/>
      <c r="M545" s="476"/>
      <c r="N545" s="476"/>
      <c r="O545" s="476"/>
      <c r="P545" s="477"/>
      <c r="Q545" s="478"/>
      <c r="R545" s="28"/>
      <c r="S545" s="29"/>
      <c r="T545" s="28"/>
      <c r="U545" s="30"/>
      <c r="V545" s="30"/>
      <c r="W545" s="30"/>
      <c r="X545" s="30"/>
      <c r="Y545" s="25"/>
      <c r="Z545" s="265" t="str">
        <f>IF('Scope of Work'!J92=TRUE,IF(COUNTIF(AA546:AA550,"Y"),"Show","Hide"),IF(COUNTIF(Z546:Z550,"Y"),"Show","Hide"))</f>
        <v>Hide</v>
      </c>
      <c r="AA545" s="265" t="str">
        <f>IF(Z545="Show","Y","N")</f>
        <v>N</v>
      </c>
      <c r="AD545" s="62"/>
      <c r="AE545" s="62"/>
      <c r="AF545" s="62"/>
      <c r="AG545" s="29"/>
    </row>
    <row r="546" spans="1:33" hidden="1">
      <c r="A546" s="239"/>
      <c r="B546" s="239"/>
      <c r="C546" s="239"/>
      <c r="D546" s="166" t="s">
        <v>1844</v>
      </c>
      <c r="E546" s="45"/>
      <c r="F546" s="83"/>
      <c r="G546" s="83" t="s">
        <v>1845</v>
      </c>
      <c r="H546" s="480" t="s">
        <v>1846</v>
      </c>
      <c r="I546" s="90"/>
      <c r="J546" s="89"/>
      <c r="K546" s="90"/>
      <c r="L546" s="85"/>
      <c r="M546" s="85"/>
      <c r="N546" s="85"/>
      <c r="O546" s="85"/>
      <c r="P546" s="168">
        <v>0</v>
      </c>
      <c r="Q546" s="91"/>
      <c r="R546" s="28"/>
      <c r="S546" s="29"/>
      <c r="T546" s="28"/>
      <c r="U546" s="30"/>
      <c r="V546" s="30"/>
      <c r="W546" s="30"/>
      <c r="X546" s="30"/>
      <c r="Y546" s="25"/>
      <c r="Z546" s="265" t="str">
        <f>IF((AND('Scope of Work'!J11=TRUE,'Scope of Work'!J92=TRUE,H7=FALSE,'Project Information'!K4=FALSE)),"Y","N")</f>
        <v>N</v>
      </c>
      <c r="AA546" s="265" t="str">
        <f t="shared" ref="AA546:AA551" si="19">IF($Z546="Y","Y","N")</f>
        <v>N</v>
      </c>
      <c r="AD546" s="79" t="s">
        <v>1847</v>
      </c>
      <c r="AE546" s="62"/>
      <c r="AF546" s="62"/>
      <c r="AG546" s="29"/>
    </row>
    <row r="547" spans="1:33" hidden="1">
      <c r="A547" s="239"/>
      <c r="B547" s="239"/>
      <c r="C547" s="239"/>
      <c r="D547" s="166" t="s">
        <v>1848</v>
      </c>
      <c r="E547" s="45"/>
      <c r="F547" s="83"/>
      <c r="G547" s="83" t="s">
        <v>1849</v>
      </c>
      <c r="H547" s="480" t="s">
        <v>1846</v>
      </c>
      <c r="I547" s="90"/>
      <c r="J547" s="89"/>
      <c r="K547" s="90"/>
      <c r="L547" s="85"/>
      <c r="M547" s="85"/>
      <c r="N547" s="85"/>
      <c r="O547" s="85"/>
      <c r="P547" s="168">
        <v>0</v>
      </c>
      <c r="Q547" s="91"/>
      <c r="R547" s="28"/>
      <c r="S547" s="29"/>
      <c r="T547" s="28"/>
      <c r="U547" s="30"/>
      <c r="V547" s="30"/>
      <c r="W547" s="30"/>
      <c r="X547" s="30"/>
      <c r="Y547" s="25"/>
      <c r="Z547" s="265" t="str">
        <f>IF((AND('Scope of Work'!J11=TRUE,'Scope of Work'!J92=TRUE,'Scope of Work'!J98=TRUE,H7=FALSE,'Project Information'!K4=FALSE)),"Y","N")</f>
        <v>N</v>
      </c>
      <c r="AA547" s="265" t="str">
        <f t="shared" si="19"/>
        <v>N</v>
      </c>
      <c r="AD547" s="79" t="s">
        <v>1850</v>
      </c>
      <c r="AE547" s="62"/>
      <c r="AF547" s="62"/>
      <c r="AG547" s="29"/>
    </row>
    <row r="548" spans="1:33" hidden="1">
      <c r="A548" s="239"/>
      <c r="B548" s="239"/>
      <c r="C548" s="239"/>
      <c r="D548" s="166" t="s">
        <v>1851</v>
      </c>
      <c r="E548" s="45"/>
      <c r="F548" s="83"/>
      <c r="G548" s="83" t="s">
        <v>1852</v>
      </c>
      <c r="H548" s="480" t="s">
        <v>1853</v>
      </c>
      <c r="I548" s="90"/>
      <c r="J548" s="89"/>
      <c r="K548" s="90"/>
      <c r="L548" s="85"/>
      <c r="M548" s="85"/>
      <c r="N548" s="85"/>
      <c r="O548" s="85"/>
      <c r="P548" s="168">
        <v>0</v>
      </c>
      <c r="Q548" s="91"/>
      <c r="R548" s="28"/>
      <c r="S548" s="29"/>
      <c r="T548" s="28"/>
      <c r="U548" s="30"/>
      <c r="V548" s="30"/>
      <c r="W548" s="30"/>
      <c r="X548" s="30"/>
      <c r="Y548" s="25"/>
      <c r="Z548" s="265" t="str">
        <f>IF((AND('Scope of Work'!J11=TRUE,'Scope of Work'!J92=TRUE,'Scope of Work'!J101=TRUE,H7=FALSE,'Project Information'!K4=FALSE)),"Y","N")</f>
        <v>N</v>
      </c>
      <c r="AA548" s="265" t="str">
        <f t="shared" si="19"/>
        <v>N</v>
      </c>
      <c r="AD548" s="79" t="s">
        <v>1854</v>
      </c>
      <c r="AE548" s="62"/>
      <c r="AF548" s="62"/>
      <c r="AG548" s="29"/>
    </row>
    <row r="549" spans="1:33" hidden="1">
      <c r="A549" s="239"/>
      <c r="B549" s="239"/>
      <c r="C549" s="239"/>
      <c r="D549" s="166" t="s">
        <v>1855</v>
      </c>
      <c r="E549" s="45"/>
      <c r="F549" s="83"/>
      <c r="G549" s="83" t="s">
        <v>1856</v>
      </c>
      <c r="H549" s="480" t="s">
        <v>1857</v>
      </c>
      <c r="I549" s="90" t="s">
        <v>1858</v>
      </c>
      <c r="J549" s="89"/>
      <c r="K549" s="90"/>
      <c r="L549" s="85"/>
      <c r="M549" s="85"/>
      <c r="N549" s="85"/>
      <c r="O549" s="85"/>
      <c r="P549" s="168">
        <v>0</v>
      </c>
      <c r="Q549" s="91"/>
      <c r="R549" s="28"/>
      <c r="S549" s="29"/>
      <c r="T549" s="28"/>
      <c r="U549" s="30"/>
      <c r="V549" s="30"/>
      <c r="W549" s="30"/>
      <c r="X549" s="30"/>
      <c r="Y549" s="25"/>
      <c r="Z549" s="265" t="str">
        <f>IF((AND(OR('Scope of Work'!J119=TRUE,'Scope of Work'!J35=TRUE),'Scope of Work'!J11=TRUE,'Scope of Work'!J92=TRUE,H7=FALSE,'Project Information'!K4=FALSE)),"Y","N")</f>
        <v>N</v>
      </c>
      <c r="AA549" s="265" t="str">
        <f t="shared" si="19"/>
        <v>N</v>
      </c>
      <c r="AD549" s="79" t="s">
        <v>1859</v>
      </c>
      <c r="AE549" s="62"/>
      <c r="AF549" s="62"/>
      <c r="AG549" s="29"/>
    </row>
    <row r="550" spans="1:33" hidden="1">
      <c r="A550" s="239"/>
      <c r="B550" s="239"/>
      <c r="C550" s="239"/>
      <c r="D550" s="166" t="s">
        <v>1860</v>
      </c>
      <c r="E550" s="45"/>
      <c r="F550" s="83"/>
      <c r="G550" s="83" t="s">
        <v>1861</v>
      </c>
      <c r="H550" s="480" t="s">
        <v>1846</v>
      </c>
      <c r="I550" s="90"/>
      <c r="J550" s="89"/>
      <c r="K550" s="90"/>
      <c r="L550" s="85"/>
      <c r="M550" s="85"/>
      <c r="N550" s="85"/>
      <c r="O550" s="85"/>
      <c r="P550" s="168">
        <v>0</v>
      </c>
      <c r="Q550" s="91"/>
      <c r="R550" s="28"/>
      <c r="S550" s="29"/>
      <c r="T550" s="28"/>
      <c r="U550" s="30"/>
      <c r="V550" s="30"/>
      <c r="W550" s="30"/>
      <c r="X550" s="30"/>
      <c r="Y550" s="25"/>
      <c r="Z550" s="265" t="str">
        <f>IF((AND('Scope of Work'!J11=TRUE,'Scope of Work'!J92=TRUE,'Scope of Work'!J109=TRUE,H7=FALSE,'Project Information'!K4=FALSE)),"Y","N")</f>
        <v>N</v>
      </c>
      <c r="AA550" s="265" t="str">
        <f t="shared" si="19"/>
        <v>N</v>
      </c>
      <c r="AD550" s="79" t="s">
        <v>1862</v>
      </c>
      <c r="AE550" s="62"/>
      <c r="AF550" s="62"/>
      <c r="AG550" s="29"/>
    </row>
    <row r="551" spans="1:33" hidden="1">
      <c r="A551" s="239"/>
      <c r="B551" s="239"/>
      <c r="C551" s="239"/>
      <c r="D551" s="166" t="s">
        <v>1863</v>
      </c>
      <c r="E551" s="45"/>
      <c r="F551" s="83"/>
      <c r="G551" s="83" t="s">
        <v>1864</v>
      </c>
      <c r="H551" s="480" t="s">
        <v>1846</v>
      </c>
      <c r="I551" s="90"/>
      <c r="J551" s="89"/>
      <c r="K551" s="90"/>
      <c r="L551" s="85"/>
      <c r="M551" s="85"/>
      <c r="N551" s="85"/>
      <c r="O551" s="85"/>
      <c r="P551" s="168">
        <v>0</v>
      </c>
      <c r="Q551" s="91"/>
      <c r="R551" s="28"/>
      <c r="S551" s="29"/>
      <c r="T551" s="28"/>
      <c r="U551" s="30"/>
      <c r="V551" s="30"/>
      <c r="W551" s="30"/>
      <c r="X551" s="30"/>
      <c r="Y551" s="25"/>
      <c r="Z551" s="265" t="str">
        <f>IF((AND('Scope of Work'!J11=TRUE,'Scope of Work'!J92=TRUE,'Scope of Work'!J110=TRUE,H7=FALSE,'Project Information'!K4=FALSE)),"Y","N")</f>
        <v>N</v>
      </c>
      <c r="AA551" s="265" t="str">
        <f t="shared" si="19"/>
        <v>N</v>
      </c>
      <c r="AD551" s="79" t="s">
        <v>1865</v>
      </c>
      <c r="AE551" s="62"/>
      <c r="AF551" s="62"/>
      <c r="AG551" s="29"/>
    </row>
    <row r="552" spans="1:33" hidden="1">
      <c r="A552" s="73"/>
      <c r="B552" s="73"/>
      <c r="C552" s="73"/>
      <c r="D552" s="471"/>
      <c r="E552" s="55"/>
      <c r="F552" s="476"/>
      <c r="G552" s="479" t="s">
        <v>476</v>
      </c>
      <c r="H552" s="473" t="s">
        <v>22</v>
      </c>
      <c r="I552" s="474" t="s">
        <v>23</v>
      </c>
      <c r="J552" s="474" t="s">
        <v>24</v>
      </c>
      <c r="K552" s="475"/>
      <c r="L552" s="476"/>
      <c r="M552" s="476"/>
      <c r="N552" s="476"/>
      <c r="O552" s="476"/>
      <c r="P552" s="477"/>
      <c r="Q552" s="478"/>
      <c r="R552" s="28"/>
      <c r="S552" s="29"/>
      <c r="T552" s="28"/>
      <c r="U552" s="30"/>
      <c r="V552" s="30"/>
      <c r="W552" s="30"/>
      <c r="X552" s="30"/>
      <c r="Y552" s="25"/>
      <c r="Z552" s="265" t="str">
        <f>IF('Scope of Work'!J92=TRUE,IF(COUNTIF(AA554:AA561,"Y"),"Show","Hide"),IF(COUNTIF(Z554:Z561,"Y"),"Show","Hide"))</f>
        <v>Hide</v>
      </c>
      <c r="AA552" s="265" t="str">
        <f>IF(Z552="Show","Y","N")</f>
        <v>N</v>
      </c>
      <c r="AD552" s="62"/>
      <c r="AE552" s="62"/>
      <c r="AF552" s="62"/>
      <c r="AG552" s="29"/>
    </row>
    <row r="553" spans="1:33" hidden="1">
      <c r="A553" s="73"/>
      <c r="B553" s="73"/>
      <c r="C553" s="73"/>
      <c r="D553" s="471"/>
      <c r="E553" s="55"/>
      <c r="F553" s="476"/>
      <c r="G553" s="479" t="s">
        <v>1842</v>
      </c>
      <c r="H553" s="473" t="s">
        <v>1843</v>
      </c>
      <c r="I553" s="474" t="s">
        <v>33</v>
      </c>
      <c r="J553" s="474" t="s">
        <v>33</v>
      </c>
      <c r="K553" s="475"/>
      <c r="L553" s="476"/>
      <c r="M553" s="476"/>
      <c r="N553" s="476"/>
      <c r="O553" s="476"/>
      <c r="P553" s="477"/>
      <c r="Q553" s="478"/>
      <c r="R553" s="28"/>
      <c r="S553" s="29"/>
      <c r="T553" s="28"/>
      <c r="U553" s="30"/>
      <c r="V553" s="30"/>
      <c r="W553" s="30"/>
      <c r="X553" s="30"/>
      <c r="Y553" s="25"/>
      <c r="Z553" s="265" t="str">
        <f>IF('Scope of Work'!J92=TRUE,IF(COUNTIF(AA554:AA561,"Y"),"Show","Hide"),IF(COUNTIF(Z554:Z561,"Y"),"Show","Hide"))</f>
        <v>Hide</v>
      </c>
      <c r="AA553" s="265" t="str">
        <f>IF(Z553="Show","Y","N")</f>
        <v>N</v>
      </c>
      <c r="AD553" s="62"/>
      <c r="AE553" s="62"/>
      <c r="AF553" s="62"/>
      <c r="AG553" s="29"/>
    </row>
    <row r="554" spans="1:33" hidden="1">
      <c r="A554" s="239"/>
      <c r="B554" s="239"/>
      <c r="C554" s="239"/>
      <c r="D554" s="166" t="s">
        <v>1866</v>
      </c>
      <c r="E554" s="45"/>
      <c r="F554" s="83"/>
      <c r="G554" s="83" t="s">
        <v>1867</v>
      </c>
      <c r="H554" s="480" t="s">
        <v>1846</v>
      </c>
      <c r="I554" s="90"/>
      <c r="J554" s="89"/>
      <c r="K554" s="90"/>
      <c r="L554" s="85"/>
      <c r="M554" s="85"/>
      <c r="N554" s="85"/>
      <c r="O554" s="85"/>
      <c r="P554" s="168">
        <v>0</v>
      </c>
      <c r="Q554" s="91"/>
      <c r="R554" s="28"/>
      <c r="S554" s="29"/>
      <c r="T554" s="28"/>
      <c r="U554" s="30"/>
      <c r="V554" s="30"/>
      <c r="W554" s="30"/>
      <c r="X554" s="30"/>
      <c r="Y554" s="25"/>
      <c r="Z554" s="265" t="str">
        <f>IF((AND('Scope of Work'!J20=TRUE,'Scope of Work'!J92=TRUE,H7=FALSE,'Project Information'!K4=FALSE)),"Y","N")</f>
        <v>N</v>
      </c>
      <c r="AA554" s="265" t="str">
        <f t="shared" ref="AA554:AA561" si="20">IF($Z554="Y","Y","N")</f>
        <v>N</v>
      </c>
      <c r="AD554" s="79" t="s">
        <v>1868</v>
      </c>
      <c r="AE554" s="62"/>
      <c r="AF554" s="62"/>
      <c r="AG554" s="29"/>
    </row>
    <row r="555" spans="1:33" hidden="1">
      <c r="A555" s="239"/>
      <c r="B555" s="239"/>
      <c r="C555" s="239"/>
      <c r="D555" s="166" t="s">
        <v>1869</v>
      </c>
      <c r="E555" s="45"/>
      <c r="F555" s="83"/>
      <c r="G555" s="83" t="s">
        <v>1870</v>
      </c>
      <c r="H555" s="480" t="s">
        <v>1846</v>
      </c>
      <c r="I555" s="90"/>
      <c r="J555" s="89"/>
      <c r="K555" s="90"/>
      <c r="L555" s="85"/>
      <c r="M555" s="85"/>
      <c r="N555" s="85"/>
      <c r="O555" s="85"/>
      <c r="P555" s="168">
        <v>0</v>
      </c>
      <c r="Q555" s="91"/>
      <c r="R555" s="28"/>
      <c r="S555" s="29"/>
      <c r="T555" s="28"/>
      <c r="U555" s="30"/>
      <c r="V555" s="30"/>
      <c r="W555" s="30"/>
      <c r="X555" s="30"/>
      <c r="Y555" s="25"/>
      <c r="Z555" s="265" t="str">
        <f>IF((AND('Scope of Work'!J20=TRUE,'Scope of Work'!J92=TRUE,'Scope of Work'!J98=TRUE,H7=FALSE,'Project Information'!K4=FALSE)),"Y","N")</f>
        <v>N</v>
      </c>
      <c r="AA555" s="265" t="str">
        <f t="shared" si="20"/>
        <v>N</v>
      </c>
      <c r="AD555" s="79" t="s">
        <v>1871</v>
      </c>
      <c r="AE555" s="62"/>
      <c r="AF555" s="62"/>
      <c r="AG555" s="29"/>
    </row>
    <row r="556" spans="1:33" hidden="1">
      <c r="A556" s="239"/>
      <c r="B556" s="239"/>
      <c r="C556" s="239"/>
      <c r="D556" s="166" t="s">
        <v>1872</v>
      </c>
      <c r="E556" s="45"/>
      <c r="F556" s="83"/>
      <c r="G556" s="83" t="s">
        <v>1873</v>
      </c>
      <c r="H556" s="480" t="s">
        <v>1853</v>
      </c>
      <c r="I556" s="90"/>
      <c r="J556" s="89"/>
      <c r="K556" s="90"/>
      <c r="L556" s="85"/>
      <c r="M556" s="85"/>
      <c r="N556" s="85"/>
      <c r="O556" s="85"/>
      <c r="P556" s="168">
        <v>0</v>
      </c>
      <c r="Q556" s="91"/>
      <c r="R556" s="28"/>
      <c r="S556" s="29"/>
      <c r="T556" s="28"/>
      <c r="U556" s="30"/>
      <c r="V556" s="30"/>
      <c r="W556" s="30"/>
      <c r="X556" s="30"/>
      <c r="Y556" s="25"/>
      <c r="Z556" s="265" t="str">
        <f>IF((AND('Scope of Work'!J20=TRUE,'Scope of Work'!J92=TRUE,'Scope of Work'!J101=TRUE,H7=FALSE,'Project Information'!K4=FALSE)),"Y","N")</f>
        <v>N</v>
      </c>
      <c r="AA556" s="265" t="str">
        <f t="shared" si="20"/>
        <v>N</v>
      </c>
      <c r="AD556" s="79" t="s">
        <v>1874</v>
      </c>
      <c r="AE556" s="62"/>
      <c r="AF556" s="62"/>
      <c r="AG556" s="29"/>
    </row>
    <row r="557" spans="1:33" hidden="1">
      <c r="A557" s="239"/>
      <c r="B557" s="239"/>
      <c r="C557" s="239"/>
      <c r="D557" s="166" t="s">
        <v>1875</v>
      </c>
      <c r="E557" s="45"/>
      <c r="F557" s="83"/>
      <c r="G557" s="83" t="s">
        <v>1876</v>
      </c>
      <c r="H557" s="480" t="s">
        <v>1846</v>
      </c>
      <c r="I557" s="90"/>
      <c r="J557" s="89"/>
      <c r="K557" s="90"/>
      <c r="L557" s="85"/>
      <c r="M557" s="85"/>
      <c r="N557" s="85"/>
      <c r="O557" s="85"/>
      <c r="P557" s="168">
        <v>0</v>
      </c>
      <c r="Q557" s="91"/>
      <c r="R557" s="28"/>
      <c r="S557" s="29"/>
      <c r="T557" s="28"/>
      <c r="U557" s="30"/>
      <c r="V557" s="30"/>
      <c r="W557" s="30"/>
      <c r="X557" s="30"/>
      <c r="Y557" s="25"/>
      <c r="Z557" s="265" t="str">
        <f>IF((AND(OR('Scope of Work'!J114=TRUE,'Scope of Work'!J70=TRUE),'Scope of Work'!J92=TRUE,H7=FALSE,'Project Information'!K4=FALSE)),"Y","N")</f>
        <v>N</v>
      </c>
      <c r="AA557" s="265" t="str">
        <f t="shared" si="20"/>
        <v>N</v>
      </c>
      <c r="AD557" s="79" t="s">
        <v>1877</v>
      </c>
      <c r="AE557" s="62"/>
      <c r="AF557" s="62"/>
      <c r="AG557" s="29"/>
    </row>
    <row r="558" spans="1:33" hidden="1">
      <c r="A558" s="239"/>
      <c r="B558" s="239"/>
      <c r="C558" s="239"/>
      <c r="D558" s="166" t="s">
        <v>1878</v>
      </c>
      <c r="E558" s="45"/>
      <c r="F558" s="83"/>
      <c r="G558" s="83" t="s">
        <v>1879</v>
      </c>
      <c r="H558" s="480" t="s">
        <v>1846</v>
      </c>
      <c r="I558" s="90"/>
      <c r="J558" s="481" t="s">
        <v>1880</v>
      </c>
      <c r="K558" s="90"/>
      <c r="L558" s="85"/>
      <c r="M558" s="85"/>
      <c r="N558" s="85"/>
      <c r="O558" s="85"/>
      <c r="P558" s="168">
        <v>0</v>
      </c>
      <c r="Q558" s="91"/>
      <c r="R558" s="28"/>
      <c r="S558" s="29"/>
      <c r="T558" s="28"/>
      <c r="U558" s="30"/>
      <c r="V558" s="30"/>
      <c r="W558" s="30"/>
      <c r="X558" s="30"/>
      <c r="Y558" s="25"/>
      <c r="Z558" s="265" t="str">
        <f>IF((AND('Scope of Work'!J20=TRUE,'Scope of Work'!J92=TRUE,'Scope of Work'!J113=TRUE,H7=FALSE,'Project Information'!K4=FALSE)),"Y","N")</f>
        <v>N</v>
      </c>
      <c r="AA558" s="265" t="str">
        <f t="shared" si="20"/>
        <v>N</v>
      </c>
      <c r="AD558" s="79" t="s">
        <v>1881</v>
      </c>
      <c r="AE558" s="62"/>
      <c r="AF558" s="62"/>
      <c r="AG558" s="29"/>
    </row>
    <row r="559" spans="1:33" hidden="1">
      <c r="A559" s="239"/>
      <c r="B559" s="239"/>
      <c r="C559" s="239"/>
      <c r="D559" s="166" t="s">
        <v>1882</v>
      </c>
      <c r="E559" s="45"/>
      <c r="F559" s="83"/>
      <c r="G559" s="83" t="s">
        <v>1856</v>
      </c>
      <c r="H559" s="480" t="s">
        <v>1857</v>
      </c>
      <c r="I559" s="90" t="s">
        <v>1858</v>
      </c>
      <c r="J559" s="89"/>
      <c r="K559" s="90"/>
      <c r="L559" s="85"/>
      <c r="M559" s="85"/>
      <c r="N559" s="85"/>
      <c r="O559" s="85"/>
      <c r="P559" s="168">
        <v>0</v>
      </c>
      <c r="Q559" s="91"/>
      <c r="R559" s="28"/>
      <c r="S559" s="29"/>
      <c r="T559" s="28"/>
      <c r="U559" s="30"/>
      <c r="V559" s="30"/>
      <c r="W559" s="30"/>
      <c r="X559" s="30"/>
      <c r="Y559" s="25"/>
      <c r="Z559" s="265" t="str">
        <f>IF((AND(OR('Scope of Work'!J119=TRUE,'Scope of Work'!J35=TRUE),'Scope of Work'!J20=TRUE,'Scope of Work'!J92=TRUE,H7=FALSE,'Project Information'!K4=FALSE)),"Y","N")</f>
        <v>N</v>
      </c>
      <c r="AA559" s="265" t="str">
        <f t="shared" si="20"/>
        <v>N</v>
      </c>
      <c r="AD559" s="79" t="s">
        <v>1883</v>
      </c>
      <c r="AE559" s="62"/>
      <c r="AF559" s="62"/>
      <c r="AG559" s="29"/>
    </row>
    <row r="560" spans="1:33" hidden="1">
      <c r="A560" s="239"/>
      <c r="B560" s="239"/>
      <c r="C560" s="239"/>
      <c r="D560" s="166" t="s">
        <v>1884</v>
      </c>
      <c r="E560" s="45"/>
      <c r="F560" s="83"/>
      <c r="G560" s="83" t="s">
        <v>1885</v>
      </c>
      <c r="H560" s="480" t="s">
        <v>1846</v>
      </c>
      <c r="I560" s="90"/>
      <c r="J560" s="89"/>
      <c r="K560" s="90"/>
      <c r="L560" s="85"/>
      <c r="M560" s="85"/>
      <c r="N560" s="85"/>
      <c r="O560" s="85"/>
      <c r="P560" s="168">
        <v>0</v>
      </c>
      <c r="Q560" s="91"/>
      <c r="R560" s="28"/>
      <c r="S560" s="29"/>
      <c r="T560" s="28"/>
      <c r="U560" s="30"/>
      <c r="V560" s="30"/>
      <c r="W560" s="30"/>
      <c r="X560" s="30"/>
      <c r="Y560" s="25"/>
      <c r="Z560" s="265" t="str">
        <f>IF((AND('Scope of Work'!J20=TRUE,'Scope of Work'!J92=TRUE,'Scope of Work'!J109=TRUE,H7=FALSE,'Project Information'!K4=FALSE)),"Y","N")</f>
        <v>N</v>
      </c>
      <c r="AA560" s="265" t="str">
        <f t="shared" si="20"/>
        <v>N</v>
      </c>
      <c r="AD560" s="79" t="s">
        <v>1886</v>
      </c>
      <c r="AE560" s="62"/>
      <c r="AF560" s="62"/>
      <c r="AG560" s="29"/>
    </row>
    <row r="561" spans="1:33" hidden="1">
      <c r="A561" s="239"/>
      <c r="B561" s="239"/>
      <c r="C561" s="239"/>
      <c r="D561" s="166" t="s">
        <v>1887</v>
      </c>
      <c r="E561" s="45"/>
      <c r="F561" s="83"/>
      <c r="G561" s="83" t="s">
        <v>1888</v>
      </c>
      <c r="H561" s="480" t="s">
        <v>1846</v>
      </c>
      <c r="I561" s="90"/>
      <c r="J561" s="89"/>
      <c r="K561" s="90"/>
      <c r="L561" s="85"/>
      <c r="M561" s="85"/>
      <c r="N561" s="85"/>
      <c r="O561" s="85"/>
      <c r="P561" s="168">
        <v>0</v>
      </c>
      <c r="Q561" s="91"/>
      <c r="R561" s="28"/>
      <c r="S561" s="29"/>
      <c r="T561" s="28"/>
      <c r="U561" s="30"/>
      <c r="V561" s="30"/>
      <c r="W561" s="30"/>
      <c r="X561" s="30"/>
      <c r="Y561" s="25"/>
      <c r="Z561" s="265" t="str">
        <f>IF((AND('Scope of Work'!J20=TRUE,'Scope of Work'!J92=TRUE,'Scope of Work'!J110=TRUE,H7=FALSE,'Project Information'!K4=FALSE)),"Y","N")</f>
        <v>N</v>
      </c>
      <c r="AA561" s="265" t="str">
        <f t="shared" si="20"/>
        <v>N</v>
      </c>
      <c r="AD561" s="79" t="s">
        <v>1889</v>
      </c>
      <c r="AE561" s="62"/>
      <c r="AF561" s="62"/>
      <c r="AG561" s="29"/>
    </row>
    <row r="562" spans="1:33" hidden="1">
      <c r="A562" s="73"/>
      <c r="B562" s="73"/>
      <c r="C562" s="73"/>
      <c r="D562" s="471"/>
      <c r="E562" s="55"/>
      <c r="F562" s="476"/>
      <c r="G562" s="479" t="s">
        <v>1890</v>
      </c>
      <c r="H562" s="473" t="s">
        <v>22</v>
      </c>
      <c r="I562" s="474" t="s">
        <v>23</v>
      </c>
      <c r="J562" s="474" t="s">
        <v>24</v>
      </c>
      <c r="K562" s="475"/>
      <c r="L562" s="476"/>
      <c r="M562" s="476"/>
      <c r="N562" s="476"/>
      <c r="O562" s="476"/>
      <c r="P562" s="477"/>
      <c r="Q562" s="478"/>
      <c r="R562" s="28"/>
      <c r="S562" s="29"/>
      <c r="T562" s="28"/>
      <c r="U562" s="30"/>
      <c r="V562" s="30"/>
      <c r="W562" s="30"/>
      <c r="X562" s="30"/>
      <c r="Y562" s="25"/>
      <c r="Z562" s="265" t="str">
        <f>IF('Scope of Work'!J92=TRUE,IF(COUNTIF(AA564:AA566,"Y"),"Show","Hide"),IF(COUNTIF(Z564:Z566,"Y"),"Show","Hide"))</f>
        <v>Hide</v>
      </c>
      <c r="AA562" s="265" t="str">
        <f>IF(Z562="Show","Y","N")</f>
        <v>N</v>
      </c>
      <c r="AD562" s="62"/>
      <c r="AE562" s="62"/>
      <c r="AF562" s="62"/>
      <c r="AG562" s="29"/>
    </row>
    <row r="563" spans="1:33" hidden="1">
      <c r="A563" s="73"/>
      <c r="B563" s="73"/>
      <c r="C563" s="73"/>
      <c r="D563" s="471"/>
      <c r="E563" s="55"/>
      <c r="F563" s="476"/>
      <c r="G563" s="479" t="s">
        <v>1842</v>
      </c>
      <c r="H563" s="473" t="s">
        <v>1843</v>
      </c>
      <c r="I563" s="474" t="s">
        <v>33</v>
      </c>
      <c r="J563" s="474" t="s">
        <v>33</v>
      </c>
      <c r="K563" s="475"/>
      <c r="L563" s="476"/>
      <c r="M563" s="476"/>
      <c r="N563" s="476"/>
      <c r="O563" s="476"/>
      <c r="P563" s="477"/>
      <c r="Q563" s="478"/>
      <c r="R563" s="28"/>
      <c r="S563" s="29"/>
      <c r="T563" s="28"/>
      <c r="U563" s="30"/>
      <c r="V563" s="30"/>
      <c r="W563" s="30"/>
      <c r="X563" s="30"/>
      <c r="Y563" s="25"/>
      <c r="Z563" s="265" t="str">
        <f>IF('Scope of Work'!J92=TRUE,IF(COUNTIF(AA564:AA566,"Y"),"Show","Hide"),IF(COUNTIF(Z564:Z566,"Y"),"Show","Hide"))</f>
        <v>Hide</v>
      </c>
      <c r="AA563" s="265" t="str">
        <f>IF(Z563="Show","Y","N")</f>
        <v>N</v>
      </c>
      <c r="AD563" s="62"/>
      <c r="AE563" s="62"/>
      <c r="AF563" s="62"/>
      <c r="AG563" s="29"/>
    </row>
    <row r="564" spans="1:33" hidden="1">
      <c r="A564" s="239"/>
      <c r="B564" s="239"/>
      <c r="C564" s="239"/>
      <c r="D564" s="166" t="s">
        <v>1891</v>
      </c>
      <c r="E564" s="45"/>
      <c r="F564" s="83"/>
      <c r="G564" s="83" t="s">
        <v>1892</v>
      </c>
      <c r="H564" s="480" t="s">
        <v>1846</v>
      </c>
      <c r="I564" s="90"/>
      <c r="J564" s="89"/>
      <c r="K564" s="90"/>
      <c r="L564" s="85"/>
      <c r="M564" s="85"/>
      <c r="N564" s="85"/>
      <c r="O564" s="85"/>
      <c r="P564" s="168">
        <v>0</v>
      </c>
      <c r="Q564" s="91"/>
      <c r="R564" s="28"/>
      <c r="S564" s="29"/>
      <c r="T564" s="28"/>
      <c r="U564" s="30"/>
      <c r="V564" s="30"/>
      <c r="W564" s="30"/>
      <c r="X564" s="30"/>
      <c r="Y564" s="25"/>
      <c r="Z564" s="265" t="str">
        <f>IF((AND(OR('Scope of Work'!J117=TRUE,'Scope of Work'!J29=TRUE),'Scope of Work'!J92=TRUE,H7=FALSE,'Project Information'!K4=FALSE)),"Y","N")</f>
        <v>N</v>
      </c>
      <c r="AA564" s="265" t="str">
        <f>IF($Z564="Y","Y","N")</f>
        <v>N</v>
      </c>
      <c r="AD564" s="79" t="s">
        <v>1893</v>
      </c>
      <c r="AE564" s="62"/>
      <c r="AF564" s="62"/>
      <c r="AG564" s="29"/>
    </row>
    <row r="565" spans="1:33" hidden="1">
      <c r="A565" s="239"/>
      <c r="B565" s="239"/>
      <c r="C565" s="239"/>
      <c r="D565" s="166" t="s">
        <v>1894</v>
      </c>
      <c r="E565" s="45"/>
      <c r="F565" s="83"/>
      <c r="G565" s="83" t="s">
        <v>1895</v>
      </c>
      <c r="H565" s="480" t="s">
        <v>1846</v>
      </c>
      <c r="I565" s="90"/>
      <c r="J565" s="89"/>
      <c r="K565" s="90"/>
      <c r="L565" s="85"/>
      <c r="M565" s="85"/>
      <c r="N565" s="85"/>
      <c r="O565" s="85"/>
      <c r="P565" s="168">
        <v>0</v>
      </c>
      <c r="Q565" s="91"/>
      <c r="R565" s="28"/>
      <c r="S565" s="29"/>
      <c r="T565" s="28"/>
      <c r="U565" s="30"/>
      <c r="V565" s="30"/>
      <c r="W565" s="30"/>
      <c r="X565" s="30"/>
      <c r="Y565" s="25"/>
      <c r="Z565" s="265" t="str">
        <f>IF((AND(OR('Scope of Work'!J115=TRUE,'Scope of Work'!J26=TRUE),'Scope of Work'!J92=TRUE,H7=FALSE,'Project Information'!K4=FALSE)),"Y","N")</f>
        <v>N</v>
      </c>
      <c r="AA565" s="265" t="str">
        <f>IF($Z565="Y","Y","N")</f>
        <v>N</v>
      </c>
      <c r="AD565" s="79" t="s">
        <v>1896</v>
      </c>
      <c r="AE565" s="62"/>
      <c r="AF565" s="62"/>
      <c r="AG565" s="29"/>
    </row>
    <row r="566" spans="1:33" hidden="1">
      <c r="A566" s="239"/>
      <c r="B566" s="239"/>
      <c r="C566" s="239"/>
      <c r="D566" s="166" t="s">
        <v>1897</v>
      </c>
      <c r="E566" s="45"/>
      <c r="F566" s="83"/>
      <c r="G566" s="83" t="s">
        <v>1898</v>
      </c>
      <c r="H566" s="480" t="s">
        <v>1846</v>
      </c>
      <c r="I566" s="90"/>
      <c r="J566" s="89"/>
      <c r="K566" s="90"/>
      <c r="L566" s="85"/>
      <c r="M566" s="85"/>
      <c r="N566" s="85"/>
      <c r="O566" s="85"/>
      <c r="P566" s="168">
        <v>0</v>
      </c>
      <c r="Q566" s="91"/>
      <c r="R566" s="28"/>
      <c r="S566" s="29"/>
      <c r="T566" s="28"/>
      <c r="U566" s="30"/>
      <c r="V566" s="30"/>
      <c r="W566" s="30"/>
      <c r="X566" s="30"/>
      <c r="Y566" s="25"/>
      <c r="Z566" s="265" t="str">
        <f>IF((AND(OR('Scope of Work'!J116=TRUE,'Scope of Work'!J76=TRUE),'Scope of Work'!J92=TRUE,H7=FALSE,'Project Information'!K4=FALSE)),"Y","N")</f>
        <v>N</v>
      </c>
      <c r="AA566" s="265" t="str">
        <f>IF($Z566="Y","Y","N")</f>
        <v>N</v>
      </c>
      <c r="AD566" s="79" t="s">
        <v>1899</v>
      </c>
      <c r="AE566" s="62"/>
      <c r="AF566" s="62"/>
      <c r="AG566" s="29"/>
    </row>
    <row r="567" spans="1:33" hidden="1">
      <c r="A567" s="239"/>
      <c r="B567" s="239"/>
      <c r="C567" s="239"/>
      <c r="D567" s="166" t="s">
        <v>1900</v>
      </c>
      <c r="E567" s="45"/>
      <c r="F567" s="83"/>
      <c r="G567" s="83" t="s">
        <v>1901</v>
      </c>
      <c r="H567" s="480" t="s">
        <v>1846</v>
      </c>
      <c r="I567" s="90"/>
      <c r="J567" s="89"/>
      <c r="K567" s="90"/>
      <c r="L567" s="85"/>
      <c r="M567" s="85"/>
      <c r="N567" s="85"/>
      <c r="O567" s="85"/>
      <c r="P567" s="168">
        <v>0</v>
      </c>
      <c r="Q567" s="91"/>
      <c r="R567" s="28"/>
      <c r="S567" s="29"/>
      <c r="T567" s="28"/>
      <c r="U567" s="30"/>
      <c r="V567" s="30"/>
      <c r="W567" s="30"/>
      <c r="X567" s="30"/>
      <c r="Y567" s="25"/>
      <c r="Z567" s="265" t="str">
        <f>IF((AND('Scope of Work'!J92=TRUE,'Scope of Work'!J118=TRUE,H7=FALSE,'Project Information'!K4=FALSE)),"Y","N")</f>
        <v>N</v>
      </c>
      <c r="AA567" s="265" t="str">
        <f>IF($Z567="Y","Y","N")</f>
        <v>N</v>
      </c>
      <c r="AD567" s="79" t="s">
        <v>1902</v>
      </c>
      <c r="AE567" s="62"/>
      <c r="AF567" s="62"/>
      <c r="AG567" s="29"/>
    </row>
    <row r="568" spans="1:33" hidden="1">
      <c r="A568" s="73"/>
      <c r="B568" s="73"/>
      <c r="C568" s="73"/>
      <c r="D568" s="471"/>
      <c r="E568" s="55"/>
      <c r="F568" s="476"/>
      <c r="G568" s="479" t="s">
        <v>1903</v>
      </c>
      <c r="H568" s="473" t="s">
        <v>22</v>
      </c>
      <c r="I568" s="474" t="s">
        <v>23</v>
      </c>
      <c r="J568" s="474" t="s">
        <v>24</v>
      </c>
      <c r="K568" s="475"/>
      <c r="L568" s="476"/>
      <c r="M568" s="476"/>
      <c r="N568" s="476"/>
      <c r="O568" s="476"/>
      <c r="P568" s="477"/>
      <c r="Q568" s="478"/>
      <c r="R568" s="28"/>
      <c r="S568" s="29"/>
      <c r="T568" s="28"/>
      <c r="U568" s="30"/>
      <c r="V568" s="30"/>
      <c r="W568" s="30"/>
      <c r="X568" s="30"/>
      <c r="Y568" s="25"/>
      <c r="Z568" s="265" t="str">
        <f>IF('Scope of Work'!J92=TRUE,IF(COUNTIF(AA570:AA571,"Y"),"Show","Hide"),IF(COUNTIF(Z570:Z571,"Y"),"Show","Hide"))</f>
        <v>Hide</v>
      </c>
      <c r="AA568" s="265" t="str">
        <f>IF(Z568="Show","Y","N")</f>
        <v>N</v>
      </c>
      <c r="AD568" s="62"/>
      <c r="AE568" s="62"/>
      <c r="AF568" s="62"/>
      <c r="AG568" s="29"/>
    </row>
    <row r="569" spans="1:33" hidden="1">
      <c r="A569" s="73"/>
      <c r="B569" s="73"/>
      <c r="C569" s="73"/>
      <c r="D569" s="471"/>
      <c r="E569" s="55"/>
      <c r="F569" s="476"/>
      <c r="G569" s="479" t="s">
        <v>1842</v>
      </c>
      <c r="H569" s="473" t="s">
        <v>1843</v>
      </c>
      <c r="I569" s="474" t="s">
        <v>33</v>
      </c>
      <c r="J569" s="474" t="s">
        <v>33</v>
      </c>
      <c r="K569" s="475"/>
      <c r="L569" s="476"/>
      <c r="M569" s="476"/>
      <c r="N569" s="476"/>
      <c r="O569" s="476"/>
      <c r="P569" s="477"/>
      <c r="Q569" s="478"/>
      <c r="R569" s="28"/>
      <c r="S569" s="29"/>
      <c r="T569" s="28"/>
      <c r="U569" s="30"/>
      <c r="V569" s="30"/>
      <c r="W569" s="30"/>
      <c r="X569" s="30"/>
      <c r="Y569" s="25"/>
      <c r="Z569" s="265" t="str">
        <f>IF('Scope of Work'!J92=TRUE,IF(COUNTIF(AA570:AA571,"Y"),"Show","Hide"),IF(COUNTIF(Z570:Z571,"Y"),"Show","Hide"))</f>
        <v>Hide</v>
      </c>
      <c r="AA569" s="265" t="str">
        <f>IF(Z569="Show","Y","N")</f>
        <v>N</v>
      </c>
      <c r="AD569" s="62"/>
      <c r="AE569" s="62"/>
      <c r="AF569" s="62"/>
      <c r="AG569" s="29"/>
    </row>
    <row r="570" spans="1:33" hidden="1">
      <c r="A570" s="239"/>
      <c r="B570" s="239"/>
      <c r="C570" s="239"/>
      <c r="D570" s="166" t="s">
        <v>1904</v>
      </c>
      <c r="E570" s="45"/>
      <c r="F570" s="83"/>
      <c r="G570" s="83" t="s">
        <v>1905</v>
      </c>
      <c r="H570" s="480" t="s">
        <v>1846</v>
      </c>
      <c r="I570" s="90"/>
      <c r="J570" s="89"/>
      <c r="K570" s="90"/>
      <c r="L570" s="85"/>
      <c r="M570" s="85"/>
      <c r="N570" s="85"/>
      <c r="O570" s="85"/>
      <c r="P570" s="168">
        <v>0</v>
      </c>
      <c r="Q570" s="91"/>
      <c r="R570" s="28"/>
      <c r="S570" s="29"/>
      <c r="T570" s="28"/>
      <c r="U570" s="30"/>
      <c r="V570" s="30"/>
      <c r="W570" s="30"/>
      <c r="X570" s="30"/>
      <c r="Y570" s="25"/>
      <c r="Z570" s="265" t="str">
        <f>IF((AND('Scope of Work'!J11=TRUE,'Scope of Work'!J92=TRUE,'Scope of Work'!J106=TRUE,H7=FALSE,'Project Information'!K4=FALSE)),"Y","N")</f>
        <v>N</v>
      </c>
      <c r="AA570" s="265" t="str">
        <f>IF($Z570="Y","Y","N")</f>
        <v>N</v>
      </c>
      <c r="AD570" s="79" t="s">
        <v>1906</v>
      </c>
      <c r="AE570" s="62"/>
      <c r="AF570" s="62"/>
      <c r="AG570" s="29"/>
    </row>
    <row r="571" spans="1:33" hidden="1">
      <c r="A571" s="239"/>
      <c r="B571" s="239"/>
      <c r="C571" s="239"/>
      <c r="D571" s="166" t="s">
        <v>1907</v>
      </c>
      <c r="E571" s="45"/>
      <c r="F571" s="83"/>
      <c r="G571" s="83" t="s">
        <v>1908</v>
      </c>
      <c r="H571" s="480" t="s">
        <v>1846</v>
      </c>
      <c r="I571" s="90"/>
      <c r="J571" s="89"/>
      <c r="K571" s="90"/>
      <c r="L571" s="85"/>
      <c r="M571" s="85"/>
      <c r="N571" s="85"/>
      <c r="O571" s="85"/>
      <c r="P571" s="168">
        <v>0</v>
      </c>
      <c r="Q571" s="91"/>
      <c r="R571" s="28"/>
      <c r="S571" s="29"/>
      <c r="T571" s="28"/>
      <c r="U571" s="30"/>
      <c r="V571" s="30"/>
      <c r="W571" s="30"/>
      <c r="X571" s="30"/>
      <c r="Y571" s="25"/>
      <c r="Z571" s="265" t="str">
        <f>IF((AND('Scope of Work'!J11=TRUE,'Scope of Work'!J92=TRUE,'Scope of Work'!J105=TRUE,H7=FALSE,'Project Information'!K4=FALSE)),"Y","N")</f>
        <v>N</v>
      </c>
      <c r="AA571" s="265" t="str">
        <f>IF($Z571="Y","Y","N")</f>
        <v>N</v>
      </c>
      <c r="AD571" s="79" t="s">
        <v>1909</v>
      </c>
      <c r="AE571" s="62"/>
      <c r="AF571" s="62"/>
      <c r="AG571" s="29"/>
    </row>
    <row r="572" spans="1:33" hidden="1">
      <c r="A572" s="73"/>
      <c r="B572" s="73"/>
      <c r="C572" s="73"/>
      <c r="D572" s="482"/>
      <c r="E572" s="53"/>
      <c r="F572" s="483"/>
      <c r="G572" s="54" t="s">
        <v>36</v>
      </c>
      <c r="H572" s="484" t="s">
        <v>22</v>
      </c>
      <c r="I572" s="485" t="s">
        <v>23</v>
      </c>
      <c r="J572" s="485" t="s">
        <v>24</v>
      </c>
      <c r="K572" s="486"/>
      <c r="L572" s="483"/>
      <c r="M572" s="483"/>
      <c r="N572" s="483"/>
      <c r="O572" s="483"/>
      <c r="P572" s="487"/>
      <c r="Q572" s="488"/>
      <c r="R572" s="28"/>
      <c r="S572" s="29"/>
      <c r="T572" s="28"/>
      <c r="U572" s="30"/>
      <c r="V572" s="30"/>
      <c r="W572" s="30"/>
      <c r="X572" s="30"/>
      <c r="Y572" s="25"/>
      <c r="Z572" s="265" t="str">
        <f>IF('Scope of Work'!J95=TRUE,IF(COUNTIF(AA574:AA575,"Y"),"Show","Hide"),IF(COUNTIF(Z574:Z575,"Y"),"Show","Hide"))</f>
        <v>Hide</v>
      </c>
      <c r="AA572" s="265" t="str">
        <f>IF(Z572="Show","Y","N")</f>
        <v>N</v>
      </c>
      <c r="AD572" s="62"/>
      <c r="AE572" s="62"/>
      <c r="AF572" s="62"/>
      <c r="AG572" s="29"/>
    </row>
    <row r="573" spans="1:33" hidden="1">
      <c r="A573" s="73"/>
      <c r="B573" s="73"/>
      <c r="C573" s="73"/>
      <c r="D573" s="482"/>
      <c r="E573" s="53"/>
      <c r="F573" s="483"/>
      <c r="G573" s="489" t="s">
        <v>1910</v>
      </c>
      <c r="H573" s="484" t="s">
        <v>1911</v>
      </c>
      <c r="I573" s="485" t="s">
        <v>33</v>
      </c>
      <c r="J573" s="485" t="s">
        <v>33</v>
      </c>
      <c r="K573" s="486"/>
      <c r="L573" s="483"/>
      <c r="M573" s="483"/>
      <c r="N573" s="483"/>
      <c r="O573" s="483"/>
      <c r="P573" s="487"/>
      <c r="Q573" s="488"/>
      <c r="R573" s="28"/>
      <c r="S573" s="29"/>
      <c r="T573" s="28"/>
      <c r="U573" s="30"/>
      <c r="V573" s="30"/>
      <c r="W573" s="30"/>
      <c r="X573" s="30"/>
      <c r="Y573" s="25"/>
      <c r="Z573" s="265" t="str">
        <f>IF('Scope of Work'!J95=TRUE,IF(COUNTIF(AA574:AA575,"Y"),"Show","Hide"),IF(COUNTIF(Z574:Z575,"Y"),"Show","Hide"))</f>
        <v>Hide</v>
      </c>
      <c r="AA573" s="265" t="str">
        <f>IF(Z573="Show","Y","N")</f>
        <v>N</v>
      </c>
      <c r="AD573" s="62"/>
      <c r="AE573" s="62"/>
      <c r="AF573" s="62"/>
      <c r="AG573" s="29"/>
    </row>
    <row r="574" spans="1:33" hidden="1">
      <c r="A574" s="239"/>
      <c r="B574" s="239"/>
      <c r="C574" s="239"/>
      <c r="D574" s="166" t="s">
        <v>1912</v>
      </c>
      <c r="E574" s="45"/>
      <c r="F574" s="83"/>
      <c r="G574" s="83" t="s">
        <v>1845</v>
      </c>
      <c r="H574" s="480" t="s">
        <v>1913</v>
      </c>
      <c r="I574" s="90"/>
      <c r="J574" s="89"/>
      <c r="K574" s="90"/>
      <c r="L574" s="85"/>
      <c r="M574" s="85"/>
      <c r="N574" s="85"/>
      <c r="O574" s="85"/>
      <c r="P574" s="168">
        <v>0</v>
      </c>
      <c r="Q574" s="91"/>
      <c r="R574" s="28"/>
      <c r="S574" s="29"/>
      <c r="T574" s="28"/>
      <c r="U574" s="30"/>
      <c r="V574" s="30"/>
      <c r="W574" s="30"/>
      <c r="X574" s="30"/>
      <c r="Y574" s="25"/>
      <c r="Z574" s="265" t="str">
        <f>IF((AND('Scope of Work'!J11=TRUE,'Scope of Work'!J95=TRUE,H7=FALSE,'Project Information'!K4=FALSE)),"Y","N")</f>
        <v>N</v>
      </c>
      <c r="AA574" s="265" t="str">
        <f>IF($Z574="Y","Y","N")</f>
        <v>N</v>
      </c>
      <c r="AD574" s="79" t="s">
        <v>1914</v>
      </c>
      <c r="AE574" s="62"/>
      <c r="AF574" s="62"/>
      <c r="AG574" s="29"/>
    </row>
    <row r="575" spans="1:33" hidden="1">
      <c r="A575" s="239"/>
      <c r="B575" s="239"/>
      <c r="C575" s="239"/>
      <c r="D575" s="166" t="s">
        <v>1915</v>
      </c>
      <c r="E575" s="45"/>
      <c r="F575" s="83"/>
      <c r="G575" s="83" t="s">
        <v>1849</v>
      </c>
      <c r="H575" s="480" t="s">
        <v>1913</v>
      </c>
      <c r="I575" s="90"/>
      <c r="J575" s="89"/>
      <c r="K575" s="90"/>
      <c r="L575" s="85"/>
      <c r="M575" s="85"/>
      <c r="N575" s="85"/>
      <c r="O575" s="85"/>
      <c r="P575" s="168">
        <v>0</v>
      </c>
      <c r="Q575" s="91"/>
      <c r="R575" s="28"/>
      <c r="S575" s="29"/>
      <c r="T575" s="28"/>
      <c r="U575" s="30"/>
      <c r="V575" s="30"/>
      <c r="W575" s="30"/>
      <c r="X575" s="30"/>
      <c r="Y575" s="25"/>
      <c r="Z575" s="265" t="str">
        <f>IF((AND('Scope of Work'!J11=TRUE,'Scope of Work'!J95=TRUE,'Scope of Work'!J98=TRUE,H7=FALSE,'Project Information'!K4=FALSE)),"Y","N")</f>
        <v>N</v>
      </c>
      <c r="AA575" s="265" t="str">
        <f>IF($Z575="Y","Y","N")</f>
        <v>N</v>
      </c>
      <c r="AD575" s="79" t="s">
        <v>1916</v>
      </c>
      <c r="AE575" s="62"/>
      <c r="AF575" s="62"/>
      <c r="AG575" s="29"/>
    </row>
    <row r="576" spans="1:33" hidden="1">
      <c r="A576" s="239"/>
      <c r="B576" s="239"/>
      <c r="C576" s="239"/>
      <c r="D576" s="166" t="s">
        <v>1917</v>
      </c>
      <c r="E576" s="45"/>
      <c r="F576" s="83"/>
      <c r="G576" s="83" t="s">
        <v>1856</v>
      </c>
      <c r="H576" s="480" t="s">
        <v>1857</v>
      </c>
      <c r="I576" s="90" t="s">
        <v>1858</v>
      </c>
      <c r="J576" s="89"/>
      <c r="K576" s="90"/>
      <c r="L576" s="85"/>
      <c r="M576" s="85"/>
      <c r="N576" s="85"/>
      <c r="O576" s="85"/>
      <c r="P576" s="168">
        <v>0</v>
      </c>
      <c r="Q576" s="91"/>
      <c r="R576" s="28"/>
      <c r="S576" s="29"/>
      <c r="T576" s="28"/>
      <c r="U576" s="30"/>
      <c r="V576" s="30"/>
      <c r="W576" s="30"/>
      <c r="X576" s="30"/>
      <c r="Y576" s="25"/>
      <c r="Z576" s="265" t="str">
        <f>IF((AND(OR('Scope of Work'!J119=TRUE,'Scope of Work'!J35=TRUE),'Scope of Work'!J11=TRUE,'Scope of Work'!J95=TRUE,H7=FALSE,'Project Information'!K4=FALSE)),"Y","N")</f>
        <v>N</v>
      </c>
      <c r="AA576" s="265" t="str">
        <f>IF($Z576="Y","Y","N")</f>
        <v>N</v>
      </c>
      <c r="AD576" s="79" t="s">
        <v>1918</v>
      </c>
      <c r="AE576" s="62"/>
      <c r="AF576" s="62"/>
      <c r="AG576" s="29"/>
    </row>
    <row r="577" spans="1:33" hidden="1">
      <c r="A577" s="73"/>
      <c r="B577" s="73"/>
      <c r="C577" s="73"/>
      <c r="D577" s="482"/>
      <c r="E577" s="53"/>
      <c r="F577" s="483"/>
      <c r="G577" s="489" t="s">
        <v>476</v>
      </c>
      <c r="H577" s="484" t="s">
        <v>22</v>
      </c>
      <c r="I577" s="485" t="s">
        <v>23</v>
      </c>
      <c r="J577" s="485" t="s">
        <v>24</v>
      </c>
      <c r="K577" s="486"/>
      <c r="L577" s="483"/>
      <c r="M577" s="483"/>
      <c r="N577" s="483"/>
      <c r="O577" s="483"/>
      <c r="P577" s="487"/>
      <c r="Q577" s="488"/>
      <c r="R577" s="28"/>
      <c r="S577" s="29"/>
      <c r="T577" s="28"/>
      <c r="U577" s="30"/>
      <c r="V577" s="30"/>
      <c r="W577" s="30"/>
      <c r="X577" s="30"/>
      <c r="Y577" s="25"/>
      <c r="Z577" s="265" t="str">
        <f>IF('Scope of Work'!J95=TRUE,IF(COUNTIF(AA579:AA582,"Y"),"Show","Hide"),IF(COUNTIF(Z579:Z582,"Y"),"Show","Hide"))</f>
        <v>Hide</v>
      </c>
      <c r="AA577" s="265" t="str">
        <f>IF(Z577="Show","Y","N")</f>
        <v>N</v>
      </c>
      <c r="AD577" s="62"/>
      <c r="AE577" s="62"/>
      <c r="AF577" s="62"/>
      <c r="AG577" s="29"/>
    </row>
    <row r="578" spans="1:33" hidden="1">
      <c r="A578" s="73"/>
      <c r="B578" s="73"/>
      <c r="C578" s="73"/>
      <c r="D578" s="482"/>
      <c r="E578" s="53"/>
      <c r="F578" s="483"/>
      <c r="G578" s="489" t="s">
        <v>1910</v>
      </c>
      <c r="H578" s="484" t="s">
        <v>1911</v>
      </c>
      <c r="I578" s="485" t="s">
        <v>33</v>
      </c>
      <c r="J578" s="485" t="s">
        <v>33</v>
      </c>
      <c r="K578" s="486"/>
      <c r="L578" s="483"/>
      <c r="M578" s="483"/>
      <c r="N578" s="483"/>
      <c r="O578" s="483"/>
      <c r="P578" s="487"/>
      <c r="Q578" s="488"/>
      <c r="R578" s="28"/>
      <c r="S578" s="29"/>
      <c r="T578" s="28"/>
      <c r="U578" s="30"/>
      <c r="V578" s="30"/>
      <c r="W578" s="30"/>
      <c r="X578" s="30"/>
      <c r="Y578" s="25"/>
      <c r="Z578" s="265" t="str">
        <f>IF('Scope of Work'!J95=TRUE,IF(COUNTIF(AA579:AA582,"Y"),"Show","Hide"),IF(COUNTIF(Z579:Z582,"Y"),"Show","Hide"))</f>
        <v>Hide</v>
      </c>
      <c r="AA578" s="265" t="str">
        <f>IF(Z578="Show","Y","N")</f>
        <v>N</v>
      </c>
      <c r="AD578" s="62"/>
      <c r="AE578" s="62"/>
      <c r="AF578" s="62"/>
      <c r="AG578" s="29"/>
    </row>
    <row r="579" spans="1:33" hidden="1">
      <c r="A579" s="239"/>
      <c r="B579" s="239"/>
      <c r="C579" s="239"/>
      <c r="D579" s="166" t="s">
        <v>1919</v>
      </c>
      <c r="E579" s="45"/>
      <c r="F579" s="83"/>
      <c r="G579" s="83" t="s">
        <v>1867</v>
      </c>
      <c r="H579" s="480" t="s">
        <v>1913</v>
      </c>
      <c r="I579" s="90"/>
      <c r="J579" s="89"/>
      <c r="K579" s="90"/>
      <c r="L579" s="85"/>
      <c r="M579" s="85"/>
      <c r="N579" s="85"/>
      <c r="O579" s="85"/>
      <c r="P579" s="168">
        <v>0</v>
      </c>
      <c r="Q579" s="91"/>
      <c r="R579" s="28"/>
      <c r="S579" s="29"/>
      <c r="T579" s="28"/>
      <c r="U579" s="30"/>
      <c r="V579" s="30"/>
      <c r="W579" s="30"/>
      <c r="X579" s="30"/>
      <c r="Y579" s="25"/>
      <c r="Z579" s="265" t="str">
        <f>IF((AND('Scope of Work'!J20=TRUE,'Scope of Work'!J95=TRUE,H7=FALSE,'Project Information'!K4=FALSE)),"Y","N")</f>
        <v>N</v>
      </c>
      <c r="AA579" s="265" t="str">
        <f>IF($Z579="Y","Y","N")</f>
        <v>N</v>
      </c>
      <c r="AD579" s="79" t="s">
        <v>1920</v>
      </c>
      <c r="AE579" s="62"/>
      <c r="AF579" s="62"/>
      <c r="AG579" s="29"/>
    </row>
    <row r="580" spans="1:33" hidden="1">
      <c r="A580" s="239"/>
      <c r="B580" s="239"/>
      <c r="C580" s="239"/>
      <c r="D580" s="166" t="s">
        <v>1921</v>
      </c>
      <c r="E580" s="45"/>
      <c r="F580" s="83"/>
      <c r="G580" s="83" t="s">
        <v>1870</v>
      </c>
      <c r="H580" s="480" t="s">
        <v>1913</v>
      </c>
      <c r="I580" s="90"/>
      <c r="J580" s="89"/>
      <c r="K580" s="90"/>
      <c r="L580" s="85"/>
      <c r="M580" s="85"/>
      <c r="N580" s="85"/>
      <c r="O580" s="85"/>
      <c r="P580" s="168">
        <v>0</v>
      </c>
      <c r="Q580" s="91"/>
      <c r="R580" s="28"/>
      <c r="S580" s="29"/>
      <c r="T580" s="28"/>
      <c r="U580" s="30"/>
      <c r="V580" s="30"/>
      <c r="W580" s="30"/>
      <c r="X580" s="30"/>
      <c r="Y580" s="25"/>
      <c r="Z580" s="265" t="str">
        <f>IF((AND('Scope of Work'!J20=TRUE,'Scope of Work'!J95=TRUE,'Scope of Work'!J98=TRUE,H7=FALSE,'Project Information'!K4=FALSE)),"Y","N")</f>
        <v>N</v>
      </c>
      <c r="AA580" s="265" t="str">
        <f>IF($Z580="Y","Y","N")</f>
        <v>N</v>
      </c>
      <c r="AD580" s="79" t="s">
        <v>1922</v>
      </c>
      <c r="AE580" s="62"/>
      <c r="AF580" s="62"/>
      <c r="AG580" s="29"/>
    </row>
    <row r="581" spans="1:33" hidden="1">
      <c r="A581" s="239"/>
      <c r="B581" s="239"/>
      <c r="C581" s="239"/>
      <c r="D581" s="166" t="s">
        <v>1923</v>
      </c>
      <c r="E581" s="45"/>
      <c r="F581" s="83"/>
      <c r="G581" s="83" t="s">
        <v>1876</v>
      </c>
      <c r="H581" s="480" t="s">
        <v>1913</v>
      </c>
      <c r="I581" s="90"/>
      <c r="J581" s="89"/>
      <c r="K581" s="90"/>
      <c r="L581" s="85"/>
      <c r="M581" s="85"/>
      <c r="N581" s="85"/>
      <c r="O581" s="85"/>
      <c r="P581" s="168">
        <v>0</v>
      </c>
      <c r="Q581" s="91"/>
      <c r="R581" s="28"/>
      <c r="S581" s="29"/>
      <c r="T581" s="28"/>
      <c r="U581" s="30"/>
      <c r="V581" s="30"/>
      <c r="W581" s="30"/>
      <c r="X581" s="30"/>
      <c r="Y581" s="25"/>
      <c r="Z581" s="265" t="str">
        <f>IF((AND(OR('Scope of Work'!J114=TRUE,'Scope of Work'!J70=TRUE),'Scope of Work'!J95=TRUE,H7=FALSE,'Project Information'!K4=FALSE)),"Y","N")</f>
        <v>N</v>
      </c>
      <c r="AA581" s="265" t="str">
        <f>IF($Z581="Y","Y","N")</f>
        <v>N</v>
      </c>
      <c r="AD581" s="79" t="s">
        <v>1924</v>
      </c>
      <c r="AE581" s="62"/>
      <c r="AF581" s="62"/>
      <c r="AG581" s="29"/>
    </row>
    <row r="582" spans="1:33" hidden="1">
      <c r="A582" s="239"/>
      <c r="B582" s="239"/>
      <c r="C582" s="239"/>
      <c r="D582" s="166" t="s">
        <v>1925</v>
      </c>
      <c r="E582" s="45"/>
      <c r="F582" s="83"/>
      <c r="G582" s="83" t="s">
        <v>1879</v>
      </c>
      <c r="H582" s="480" t="s">
        <v>1913</v>
      </c>
      <c r="I582" s="90"/>
      <c r="J582" s="481" t="s">
        <v>1880</v>
      </c>
      <c r="K582" s="90"/>
      <c r="L582" s="85"/>
      <c r="M582" s="85"/>
      <c r="N582" s="85"/>
      <c r="O582" s="85"/>
      <c r="P582" s="168">
        <v>0</v>
      </c>
      <c r="Q582" s="91"/>
      <c r="R582" s="28"/>
      <c r="S582" s="29"/>
      <c r="T582" s="28"/>
      <c r="U582" s="30"/>
      <c r="V582" s="30"/>
      <c r="W582" s="30"/>
      <c r="X582" s="30"/>
      <c r="Y582" s="25"/>
      <c r="Z582" s="265" t="str">
        <f>IF((AND('Scope of Work'!J95=TRUE,'Scope of Work'!J113=TRUE,H7=FALSE,'Project Information'!K4=FALSE)),"Y","N")</f>
        <v>N</v>
      </c>
      <c r="AA582" s="265" t="str">
        <f>IF($Z582="Y","Y","N")</f>
        <v>N</v>
      </c>
      <c r="AD582" s="79" t="s">
        <v>1926</v>
      </c>
      <c r="AE582" s="62"/>
      <c r="AF582" s="62"/>
      <c r="AG582" s="29"/>
    </row>
    <row r="583" spans="1:33" hidden="1">
      <c r="A583" s="239"/>
      <c r="B583" s="239"/>
      <c r="C583" s="239"/>
      <c r="D583" s="166" t="s">
        <v>1927</v>
      </c>
      <c r="E583" s="45"/>
      <c r="F583" s="83"/>
      <c r="G583" s="83" t="s">
        <v>1856</v>
      </c>
      <c r="H583" s="480" t="s">
        <v>1857</v>
      </c>
      <c r="I583" s="90" t="s">
        <v>1858</v>
      </c>
      <c r="J583" s="89"/>
      <c r="K583" s="90"/>
      <c r="L583" s="85"/>
      <c r="M583" s="85"/>
      <c r="N583" s="85"/>
      <c r="O583" s="85"/>
      <c r="P583" s="168">
        <v>0</v>
      </c>
      <c r="Q583" s="91"/>
      <c r="R583" s="28"/>
      <c r="S583" s="29"/>
      <c r="T583" s="28"/>
      <c r="U583" s="30"/>
      <c r="V583" s="30"/>
      <c r="W583" s="30"/>
      <c r="X583" s="30"/>
      <c r="Y583" s="25"/>
      <c r="Z583" s="265" t="str">
        <f>IF((AND(OR('Scope of Work'!J119=TRUE,'Scope of Work'!J35=TRUE),'Scope of Work'!J20=TRUE,'Scope of Work'!J95=TRUE,H7=FALSE,'Project Information'!K4=FALSE)),"Y","N")</f>
        <v>N</v>
      </c>
      <c r="AA583" s="265" t="str">
        <f>IF($Z583="Y","Y","N")</f>
        <v>N</v>
      </c>
      <c r="AD583" s="79" t="s">
        <v>1928</v>
      </c>
      <c r="AE583" s="62"/>
      <c r="AF583" s="62"/>
      <c r="AG583" s="29"/>
    </row>
    <row r="584" spans="1:33" hidden="1">
      <c r="A584" s="73"/>
      <c r="B584" s="73"/>
      <c r="C584" s="73"/>
      <c r="D584" s="482"/>
      <c r="E584" s="53"/>
      <c r="F584" s="483"/>
      <c r="G584" s="489" t="s">
        <v>1890</v>
      </c>
      <c r="H584" s="484" t="s">
        <v>22</v>
      </c>
      <c r="I584" s="485" t="s">
        <v>23</v>
      </c>
      <c r="J584" s="485" t="s">
        <v>24</v>
      </c>
      <c r="K584" s="486"/>
      <c r="L584" s="483"/>
      <c r="M584" s="483"/>
      <c r="N584" s="483"/>
      <c r="O584" s="483"/>
      <c r="P584" s="487"/>
      <c r="Q584" s="488"/>
      <c r="R584" s="28"/>
      <c r="S584" s="29"/>
      <c r="T584" s="28"/>
      <c r="U584" s="30"/>
      <c r="V584" s="30"/>
      <c r="W584" s="30"/>
      <c r="X584" s="30"/>
      <c r="Y584" s="25"/>
      <c r="Z584" s="265" t="str">
        <f>IF('Scope of Work'!J95=TRUE,IF(COUNTIF(AA586:AA587,"Y"),"Show","Hide"),IF(COUNTIF(Z586:Z587,"Y"),"Show","Hide"))</f>
        <v>Hide</v>
      </c>
      <c r="AA584" s="265" t="str">
        <f>IF(Z584="Show","Y","N")</f>
        <v>N</v>
      </c>
      <c r="AD584" s="62"/>
      <c r="AE584" s="62"/>
      <c r="AF584" s="62"/>
      <c r="AG584" s="29"/>
    </row>
    <row r="585" spans="1:33" hidden="1">
      <c r="A585" s="73"/>
      <c r="B585" s="73"/>
      <c r="C585" s="73"/>
      <c r="D585" s="482"/>
      <c r="E585" s="53"/>
      <c r="F585" s="483"/>
      <c r="G585" s="489" t="s">
        <v>1910</v>
      </c>
      <c r="H585" s="484" t="s">
        <v>1911</v>
      </c>
      <c r="I585" s="485" t="s">
        <v>33</v>
      </c>
      <c r="J585" s="485" t="s">
        <v>33</v>
      </c>
      <c r="K585" s="486"/>
      <c r="L585" s="483"/>
      <c r="M585" s="483"/>
      <c r="N585" s="483"/>
      <c r="O585" s="483"/>
      <c r="P585" s="487"/>
      <c r="Q585" s="488"/>
      <c r="R585" s="28"/>
      <c r="S585" s="29"/>
      <c r="T585" s="28"/>
      <c r="U585" s="30"/>
      <c r="V585" s="30"/>
      <c r="W585" s="30"/>
      <c r="X585" s="30"/>
      <c r="Y585" s="25"/>
      <c r="Z585" s="265" t="str">
        <f>IF('Scope of Work'!J95=TRUE,IF(COUNTIF(AA586:AA587,"Y"),"Show","Hide"),IF(COUNTIF(Z586:Z587,"Y"),"Show","Hide"))</f>
        <v>Hide</v>
      </c>
      <c r="AA585" s="265" t="str">
        <f>IF(Z585="Show","Y","N")</f>
        <v>N</v>
      </c>
      <c r="AD585" s="62"/>
      <c r="AE585" s="62"/>
      <c r="AF585" s="62"/>
      <c r="AG585" s="29"/>
    </row>
    <row r="586" spans="1:33" hidden="1">
      <c r="A586" s="239"/>
      <c r="B586" s="239"/>
      <c r="C586" s="239"/>
      <c r="D586" s="166" t="s">
        <v>1929</v>
      </c>
      <c r="E586" s="45"/>
      <c r="F586" s="83"/>
      <c r="G586" s="83" t="s">
        <v>1895</v>
      </c>
      <c r="H586" s="480" t="s">
        <v>1913</v>
      </c>
      <c r="I586" s="90"/>
      <c r="J586" s="89"/>
      <c r="K586" s="90"/>
      <c r="L586" s="85"/>
      <c r="M586" s="85"/>
      <c r="N586" s="85"/>
      <c r="O586" s="85"/>
      <c r="P586" s="168">
        <v>0</v>
      </c>
      <c r="Q586" s="91"/>
      <c r="R586" s="28"/>
      <c r="S586" s="29"/>
      <c r="T586" s="28"/>
      <c r="U586" s="30"/>
      <c r="V586" s="30"/>
      <c r="W586" s="30"/>
      <c r="X586" s="30"/>
      <c r="Y586" s="25"/>
      <c r="Z586" s="265" t="str">
        <f>IF((AND(OR('Scope of Work'!J115=TRUE,'Scope of Work'!J26=TRUE),'Scope of Work'!J95=TRUE,H7=FALSE,'Project Information'!K4=FALSE)),"Y","N")</f>
        <v>N</v>
      </c>
      <c r="AA586" s="265" t="str">
        <f>IF($Z586="Y","Y","N")</f>
        <v>N</v>
      </c>
      <c r="AD586" s="79" t="s">
        <v>1930</v>
      </c>
      <c r="AE586" s="62"/>
      <c r="AF586" s="62"/>
      <c r="AG586" s="29"/>
    </row>
    <row r="587" spans="1:33" hidden="1">
      <c r="A587" s="239"/>
      <c r="B587" s="239"/>
      <c r="C587" s="239"/>
      <c r="D587" s="166" t="s">
        <v>1931</v>
      </c>
      <c r="E587" s="45"/>
      <c r="F587" s="83"/>
      <c r="G587" s="83" t="s">
        <v>1932</v>
      </c>
      <c r="H587" s="480" t="s">
        <v>1913</v>
      </c>
      <c r="I587" s="90"/>
      <c r="J587" s="89"/>
      <c r="K587" s="90"/>
      <c r="L587" s="85"/>
      <c r="M587" s="85"/>
      <c r="N587" s="85"/>
      <c r="O587" s="85"/>
      <c r="P587" s="168">
        <v>0</v>
      </c>
      <c r="Q587" s="91"/>
      <c r="R587" s="28"/>
      <c r="S587" s="29"/>
      <c r="T587" s="28"/>
      <c r="U587" s="30"/>
      <c r="V587" s="30"/>
      <c r="W587" s="30"/>
      <c r="X587" s="30"/>
      <c r="Y587" s="25"/>
      <c r="Z587" s="265" t="str">
        <f>IF((AND(OR('Scope of Work'!J116=TRUE,'Scope of Work'!J76=TRUE),'Scope of Work'!J95=TRUE,H7=FALSE,'Project Information'!K4=FALSE)),"Y","N")</f>
        <v>N</v>
      </c>
      <c r="AA587" s="265" t="str">
        <f>IF($Z587="Y","Y","N")</f>
        <v>N</v>
      </c>
      <c r="AD587" s="79" t="s">
        <v>1933</v>
      </c>
      <c r="AE587" s="62"/>
      <c r="AF587" s="62"/>
      <c r="AG587" s="29"/>
    </row>
    <row r="588" spans="1:33" hidden="1">
      <c r="A588" s="73"/>
      <c r="B588" s="73"/>
      <c r="C588" s="73"/>
      <c r="D588" s="482"/>
      <c r="E588" s="53"/>
      <c r="F588" s="483"/>
      <c r="G588" s="489" t="s">
        <v>1903</v>
      </c>
      <c r="H588" s="484" t="s">
        <v>22</v>
      </c>
      <c r="I588" s="485" t="s">
        <v>23</v>
      </c>
      <c r="J588" s="485" t="s">
        <v>24</v>
      </c>
      <c r="K588" s="486"/>
      <c r="L588" s="483"/>
      <c r="M588" s="483"/>
      <c r="N588" s="483"/>
      <c r="O588" s="483"/>
      <c r="P588" s="487"/>
      <c r="Q588" s="488"/>
      <c r="R588" s="28"/>
      <c r="S588" s="29"/>
      <c r="T588" s="28"/>
      <c r="U588" s="30"/>
      <c r="V588" s="30"/>
      <c r="W588" s="30"/>
      <c r="X588" s="30"/>
      <c r="Y588" s="25"/>
      <c r="Z588" s="265" t="str">
        <f>IF('Scope of Work'!J95=TRUE,IF(COUNTIF(AA590:AA591,"Y"),"Show","Hide"),IF(COUNTIF(Z590:Z591,"Y"),"Show","Hide"))</f>
        <v>Hide</v>
      </c>
      <c r="AA588" s="265" t="str">
        <f>IF(Z588="Show","Y","N")</f>
        <v>N</v>
      </c>
      <c r="AD588" s="62"/>
      <c r="AE588" s="62"/>
      <c r="AF588" s="62"/>
      <c r="AG588" s="29"/>
    </row>
    <row r="589" spans="1:33" hidden="1">
      <c r="A589" s="73"/>
      <c r="B589" s="73"/>
      <c r="C589" s="73"/>
      <c r="D589" s="482"/>
      <c r="E589" s="53"/>
      <c r="F589" s="483"/>
      <c r="G589" s="489" t="s">
        <v>1910</v>
      </c>
      <c r="H589" s="484" t="s">
        <v>1911</v>
      </c>
      <c r="I589" s="485" t="s">
        <v>33</v>
      </c>
      <c r="J589" s="485" t="s">
        <v>33</v>
      </c>
      <c r="K589" s="486"/>
      <c r="L589" s="483"/>
      <c r="M589" s="483"/>
      <c r="N589" s="483"/>
      <c r="O589" s="483"/>
      <c r="P589" s="487"/>
      <c r="Q589" s="488"/>
      <c r="R589" s="28"/>
      <c r="S589" s="29"/>
      <c r="T589" s="28"/>
      <c r="U589" s="30"/>
      <c r="V589" s="30"/>
      <c r="W589" s="30"/>
      <c r="X589" s="30"/>
      <c r="Y589" s="25"/>
      <c r="Z589" s="265" t="str">
        <f>IF('Scope of Work'!J95=TRUE,IF(COUNTIF(AA590:AA591,"Y"),"Show","Hide"),IF(COUNTIF(Z590:Z591,"Y"),"Show","Hide"))</f>
        <v>Hide</v>
      </c>
      <c r="AA589" s="265" t="str">
        <f>IF(Z589="Show","Y","N")</f>
        <v>N</v>
      </c>
      <c r="AD589" s="62"/>
      <c r="AE589" s="62"/>
      <c r="AF589" s="62"/>
      <c r="AG589" s="29"/>
    </row>
    <row r="590" spans="1:33" hidden="1">
      <c r="A590" s="239"/>
      <c r="B590" s="239"/>
      <c r="C590" s="239"/>
      <c r="D590" s="166" t="s">
        <v>1934</v>
      </c>
      <c r="E590" s="45"/>
      <c r="F590" s="83"/>
      <c r="G590" s="83" t="s">
        <v>1905</v>
      </c>
      <c r="H590" s="480" t="s">
        <v>1913</v>
      </c>
      <c r="I590" s="90"/>
      <c r="J590" s="89"/>
      <c r="K590" s="90"/>
      <c r="L590" s="85"/>
      <c r="M590" s="85"/>
      <c r="N590" s="85"/>
      <c r="O590" s="85"/>
      <c r="P590" s="168">
        <v>0</v>
      </c>
      <c r="Q590" s="91"/>
      <c r="R590" s="28"/>
      <c r="S590" s="29"/>
      <c r="T590" s="28"/>
      <c r="U590" s="30"/>
      <c r="V590" s="30"/>
      <c r="W590" s="30"/>
      <c r="X590" s="30"/>
      <c r="Y590" s="25"/>
      <c r="Z590" s="265" t="str">
        <f>IF((AND('Scope of Work'!J95=TRUE,'Scope of Work'!J106=TRUE,H7=FALSE,'Project Information'!K4=FALSE)),"Y","N")</f>
        <v>N</v>
      </c>
      <c r="AA590" s="265" t="str">
        <f>IF($Z590="Y","Y","N")</f>
        <v>N</v>
      </c>
      <c r="AD590" s="79" t="s">
        <v>1935</v>
      </c>
      <c r="AE590" s="62"/>
      <c r="AF590" s="62"/>
      <c r="AG590" s="29"/>
    </row>
    <row r="591" spans="1:33" hidden="1">
      <c r="A591" s="239"/>
      <c r="B591" s="239"/>
      <c r="C591" s="239"/>
      <c r="D591" s="166" t="s">
        <v>1936</v>
      </c>
      <c r="E591" s="45"/>
      <c r="F591" s="83"/>
      <c r="G591" s="83" t="s">
        <v>1908</v>
      </c>
      <c r="H591" s="480" t="s">
        <v>1913</v>
      </c>
      <c r="I591" s="90"/>
      <c r="J591" s="89"/>
      <c r="K591" s="90"/>
      <c r="L591" s="85"/>
      <c r="M591" s="85"/>
      <c r="N591" s="85"/>
      <c r="O591" s="85"/>
      <c r="P591" s="168">
        <v>0</v>
      </c>
      <c r="Q591" s="91"/>
      <c r="R591" s="28"/>
      <c r="S591" s="29"/>
      <c r="T591" s="28"/>
      <c r="U591" s="30"/>
      <c r="V591" s="30"/>
      <c r="W591" s="30"/>
      <c r="X591" s="30"/>
      <c r="Y591" s="25"/>
      <c r="Z591" s="265" t="str">
        <f>IF((AND('Scope of Work'!J95=TRUE,'Scope of Work'!J105=TRUE,H7=FALSE,'Project Information'!K4=FALSE)),"Y","N")</f>
        <v>N</v>
      </c>
      <c r="AA591" s="265" t="str">
        <f>IF($Z591="Y","Y","N")</f>
        <v>N</v>
      </c>
      <c r="AD591" s="79" t="s">
        <v>1937</v>
      </c>
      <c r="AE591" s="62"/>
      <c r="AF591" s="62"/>
      <c r="AG591" s="29"/>
    </row>
    <row r="592" spans="1:33" hidden="1">
      <c r="A592" s="73"/>
      <c r="B592" s="73"/>
      <c r="C592" s="73"/>
      <c r="D592" s="471"/>
      <c r="E592" s="55"/>
      <c r="F592" s="476"/>
      <c r="G592" s="479" t="s">
        <v>1938</v>
      </c>
      <c r="H592" s="473" t="s">
        <v>1939</v>
      </c>
      <c r="I592" s="474" t="s">
        <v>23</v>
      </c>
      <c r="J592" s="474" t="s">
        <v>24</v>
      </c>
      <c r="K592" s="475"/>
      <c r="L592" s="476"/>
      <c r="M592" s="476"/>
      <c r="N592" s="476"/>
      <c r="O592" s="476"/>
      <c r="P592" s="477"/>
      <c r="Q592" s="478"/>
      <c r="R592" s="28"/>
      <c r="S592" s="29"/>
      <c r="T592" s="28"/>
      <c r="U592" s="30"/>
      <c r="V592" s="30"/>
      <c r="W592" s="30"/>
      <c r="X592" s="30"/>
      <c r="Y592" s="25"/>
      <c r="Z592" s="265" t="str">
        <f>IF('Scope of Work'!P24=TRUE,IF(COUNTIF(AA594:AA604,"Y"),"Show","Hide"),IF(COUNTIF(Z594:Z604,"Y"),"Show","Hide"))</f>
        <v>Hide</v>
      </c>
      <c r="AA592" s="265" t="str">
        <f>IF(Z592="Show","Y","N")</f>
        <v>N</v>
      </c>
      <c r="AD592" s="62"/>
      <c r="AE592" s="62"/>
      <c r="AF592" s="62"/>
      <c r="AG592" s="29"/>
    </row>
    <row r="593" spans="1:33" hidden="1">
      <c r="A593" s="73"/>
      <c r="B593" s="73"/>
      <c r="C593" s="73"/>
      <c r="D593" s="471"/>
      <c r="E593" s="55"/>
      <c r="F593" s="476"/>
      <c r="G593" s="479" t="s">
        <v>1842</v>
      </c>
      <c r="H593" s="473" t="s">
        <v>1843</v>
      </c>
      <c r="I593" s="474" t="s">
        <v>33</v>
      </c>
      <c r="J593" s="474" t="s">
        <v>33</v>
      </c>
      <c r="K593" s="475"/>
      <c r="L593" s="476"/>
      <c r="M593" s="476"/>
      <c r="N593" s="476"/>
      <c r="O593" s="476"/>
      <c r="P593" s="477"/>
      <c r="Q593" s="478"/>
      <c r="R593" s="28"/>
      <c r="S593" s="29"/>
      <c r="T593" s="28"/>
      <c r="U593" s="30"/>
      <c r="V593" s="30"/>
      <c r="W593" s="30"/>
      <c r="X593" s="30"/>
      <c r="Y593" s="25"/>
      <c r="Z593" s="265" t="str">
        <f>IF('Scope of Work'!P24=TRUE,IF(COUNTIF(AA594:AA604,"Y"),"Show","Hide"),IF(COUNTIF(Z594:Z604,"Y"),"Show","Hide"))</f>
        <v>Hide</v>
      </c>
      <c r="AA593" s="265" t="str">
        <f>IF(Z593="Show","Y","N")</f>
        <v>N</v>
      </c>
      <c r="AD593" s="62"/>
      <c r="AE593" s="62"/>
      <c r="AF593" s="62"/>
      <c r="AG593" s="29"/>
    </row>
    <row r="594" spans="1:33" hidden="1">
      <c r="A594" s="239"/>
      <c r="B594" s="239"/>
      <c r="C594" s="239"/>
      <c r="D594" s="166" t="s">
        <v>1940</v>
      </c>
      <c r="E594" s="45"/>
      <c r="F594" s="83"/>
      <c r="G594" s="83" t="s">
        <v>1941</v>
      </c>
      <c r="H594" s="480" t="s">
        <v>1942</v>
      </c>
      <c r="I594" s="90"/>
      <c r="J594" s="89"/>
      <c r="K594" s="90"/>
      <c r="L594" s="85"/>
      <c r="M594" s="85"/>
      <c r="N594" s="85"/>
      <c r="O594" s="85"/>
      <c r="P594" s="168">
        <v>0</v>
      </c>
      <c r="Q594" s="91"/>
      <c r="R594" s="28"/>
      <c r="S594" s="29"/>
      <c r="T594" s="28"/>
      <c r="U594" s="30"/>
      <c r="V594" s="30"/>
      <c r="W594" s="30"/>
      <c r="X594" s="30"/>
      <c r="Y594" s="25"/>
      <c r="Z594" s="265" t="str">
        <f>IF(AND(NOT('Scope of Work'!$D$25=TRUE),'Scope of Work'!P24=TRUE,'Scope of Work'!P30=FALSE,H7=FALSE,'Project Information'!K4=FALSE),"Y","N")</f>
        <v>N</v>
      </c>
      <c r="AA594" s="265" t="str">
        <f t="shared" ref="AA594:AA604" si="21">IF($Z594="Y","Y","N")</f>
        <v>N</v>
      </c>
      <c r="AD594" s="79" t="s">
        <v>1943</v>
      </c>
      <c r="AE594" s="62"/>
      <c r="AF594" s="62"/>
      <c r="AG594" s="29"/>
    </row>
    <row r="595" spans="1:33" hidden="1">
      <c r="A595" s="239"/>
      <c r="B595" s="239"/>
      <c r="C595" s="239"/>
      <c r="D595" s="166" t="s">
        <v>1944</v>
      </c>
      <c r="E595" s="45"/>
      <c r="F595" s="83"/>
      <c r="G595" s="83" t="s">
        <v>1945</v>
      </c>
      <c r="H595" s="480" t="s">
        <v>1942</v>
      </c>
      <c r="I595" s="90"/>
      <c r="J595" s="89"/>
      <c r="K595" s="90"/>
      <c r="L595" s="85"/>
      <c r="M595" s="85"/>
      <c r="N595" s="85"/>
      <c r="O595" s="85"/>
      <c r="P595" s="168">
        <v>0</v>
      </c>
      <c r="Q595" s="91"/>
      <c r="R595" s="28"/>
      <c r="S595" s="29"/>
      <c r="T595" s="28"/>
      <c r="U595" s="30"/>
      <c r="V595" s="30"/>
      <c r="W595" s="30"/>
      <c r="X595" s="30"/>
      <c r="Y595" s="25"/>
      <c r="Z595" s="265" t="str">
        <f>IF(AND('Scope of Work'!P24=TRUE,'Scope of Work'!P33=TRUE,'Scope of Work'!P30=FALSE,H7=FALSE,'Project Information'!K4=FALSE),"Y","N")</f>
        <v>N</v>
      </c>
      <c r="AA595" s="265" t="str">
        <f t="shared" si="21"/>
        <v>N</v>
      </c>
      <c r="AD595" s="79" t="s">
        <v>1946</v>
      </c>
      <c r="AE595" s="62"/>
      <c r="AF595" s="62"/>
      <c r="AG595" s="29"/>
    </row>
    <row r="596" spans="1:33" hidden="1">
      <c r="A596" s="239"/>
      <c r="B596" s="239"/>
      <c r="C596" s="239"/>
      <c r="D596" s="166" t="s">
        <v>1947</v>
      </c>
      <c r="E596" s="45"/>
      <c r="F596" s="83"/>
      <c r="G596" s="83" t="s">
        <v>1948</v>
      </c>
      <c r="H596" s="480" t="s">
        <v>1942</v>
      </c>
      <c r="I596" s="90"/>
      <c r="J596" s="481" t="s">
        <v>1880</v>
      </c>
      <c r="K596" s="90"/>
      <c r="L596" s="85"/>
      <c r="M596" s="85"/>
      <c r="N596" s="85"/>
      <c r="O596" s="85"/>
      <c r="P596" s="168">
        <v>0</v>
      </c>
      <c r="Q596" s="91"/>
      <c r="R596" s="28"/>
      <c r="S596" s="29"/>
      <c r="T596" s="28"/>
      <c r="U596" s="30"/>
      <c r="V596" s="30"/>
      <c r="W596" s="30"/>
      <c r="X596" s="30"/>
      <c r="Y596" s="25"/>
      <c r="Z596" s="265" t="str">
        <f>IF(AND(OR('Scope of Work'!P40=TRUE,'Scope of Work'!P9=TRUE),'Scope of Work'!P24=TRUE,'Scope of Work'!P30=FALSE,H7=FALSE,'Project Information'!K4=FALSE),"Y","N")</f>
        <v>N</v>
      </c>
      <c r="AA596" s="265" t="str">
        <f t="shared" si="21"/>
        <v>N</v>
      </c>
      <c r="AD596" s="79" t="s">
        <v>1949</v>
      </c>
      <c r="AE596" s="62"/>
      <c r="AF596" s="62"/>
      <c r="AG596" s="29"/>
    </row>
    <row r="597" spans="1:33" hidden="1">
      <c r="A597" s="239"/>
      <c r="B597" s="239"/>
      <c r="C597" s="239"/>
      <c r="D597" s="166" t="s">
        <v>1950</v>
      </c>
      <c r="E597" s="45"/>
      <c r="F597" s="83"/>
      <c r="G597" s="83" t="s">
        <v>1951</v>
      </c>
      <c r="H597" s="480" t="s">
        <v>1942</v>
      </c>
      <c r="I597" s="90"/>
      <c r="J597" s="481" t="s">
        <v>1880</v>
      </c>
      <c r="K597" s="90"/>
      <c r="L597" s="85"/>
      <c r="M597" s="85"/>
      <c r="N597" s="85"/>
      <c r="O597" s="85"/>
      <c r="P597" s="168">
        <v>0</v>
      </c>
      <c r="Q597" s="91"/>
      <c r="R597" s="28"/>
      <c r="S597" s="29"/>
      <c r="T597" s="28"/>
      <c r="U597" s="30"/>
      <c r="V597" s="30"/>
      <c r="W597" s="30"/>
      <c r="X597" s="30"/>
      <c r="Y597" s="25"/>
      <c r="Z597" s="265" t="str">
        <f>IF(AND(OR('Scope of Work'!P41=TRUE,'Scope of Work'!P12=TRUE),'Scope of Work'!P24=TRUE,'Scope of Work'!P30=FALSE,H7=FALSE,'Project Information'!K4=FALSE),"Y","N")</f>
        <v>N</v>
      </c>
      <c r="AA597" s="265" t="str">
        <f t="shared" si="21"/>
        <v>N</v>
      </c>
      <c r="AD597" s="79" t="s">
        <v>1952</v>
      </c>
      <c r="AE597" s="62"/>
      <c r="AF597" s="62"/>
      <c r="AG597" s="29"/>
    </row>
    <row r="598" spans="1:33" hidden="1">
      <c r="A598" s="239"/>
      <c r="B598" s="239"/>
      <c r="C598" s="239"/>
      <c r="D598" s="166" t="s">
        <v>1953</v>
      </c>
      <c r="E598" s="45"/>
      <c r="F598" s="83"/>
      <c r="G598" s="83" t="s">
        <v>1954</v>
      </c>
      <c r="H598" s="480" t="s">
        <v>1942</v>
      </c>
      <c r="I598" s="90"/>
      <c r="J598" s="89"/>
      <c r="K598" s="90"/>
      <c r="L598" s="85"/>
      <c r="M598" s="85"/>
      <c r="N598" s="85"/>
      <c r="O598" s="85"/>
      <c r="P598" s="168">
        <v>0</v>
      </c>
      <c r="Q598" s="91"/>
      <c r="R598" s="28"/>
      <c r="S598" s="29"/>
      <c r="T598" s="28"/>
      <c r="U598" s="30"/>
      <c r="V598" s="30"/>
      <c r="W598" s="30"/>
      <c r="X598" s="30"/>
      <c r="Y598" s="25"/>
      <c r="Z598" s="265" t="str">
        <f>IF(AND('Scope of Work'!P24=TRUE,'Scope of Work'!P36=TRUE,'Scope of Work'!P30=FALSE,H7=FALSE,'Project Information'!K4=FALSE),"Y","N")</f>
        <v>N</v>
      </c>
      <c r="AA598" s="265" t="str">
        <f t="shared" si="21"/>
        <v>N</v>
      </c>
      <c r="AD598" s="79" t="s">
        <v>1955</v>
      </c>
      <c r="AE598" s="62"/>
      <c r="AF598" s="62"/>
      <c r="AG598" s="29"/>
    </row>
    <row r="599" spans="1:33" hidden="1">
      <c r="A599" s="239"/>
      <c r="B599" s="239"/>
      <c r="C599" s="239"/>
      <c r="D599" s="166" t="s">
        <v>1956</v>
      </c>
      <c r="E599" s="45"/>
      <c r="F599" s="83"/>
      <c r="G599" s="83" t="s">
        <v>1957</v>
      </c>
      <c r="H599" s="480" t="s">
        <v>1942</v>
      </c>
      <c r="I599" s="90"/>
      <c r="J599" s="481" t="s">
        <v>1880</v>
      </c>
      <c r="K599" s="90"/>
      <c r="L599" s="85"/>
      <c r="M599" s="85"/>
      <c r="N599" s="85"/>
      <c r="O599" s="85"/>
      <c r="P599" s="168">
        <v>0</v>
      </c>
      <c r="Q599" s="91"/>
      <c r="R599" s="28"/>
      <c r="S599" s="29"/>
      <c r="T599" s="28"/>
      <c r="U599" s="30"/>
      <c r="V599" s="30"/>
      <c r="W599" s="30"/>
      <c r="X599" s="30"/>
      <c r="Y599" s="25"/>
      <c r="Z599" s="265" t="str">
        <f>IF(AND(OR('Scope of Work'!P40=TRUE,'Scope of Work'!P9=TRUE),'Scope of Work'!P24=TRUE,'Scope of Work'!P36=TRUE,'Scope of Work'!P30=FALSE,H7=FALSE,'Project Information'!K4=FALSE),"Y","N")</f>
        <v>N</v>
      </c>
      <c r="AA599" s="265" t="str">
        <f t="shared" si="21"/>
        <v>N</v>
      </c>
      <c r="AD599" s="79" t="s">
        <v>1958</v>
      </c>
      <c r="AE599" s="62"/>
      <c r="AF599" s="62"/>
      <c r="AG599" s="29"/>
    </row>
    <row r="600" spans="1:33" hidden="1">
      <c r="A600" s="239"/>
      <c r="B600" s="239"/>
      <c r="C600" s="239"/>
      <c r="D600" s="166" t="s">
        <v>1959</v>
      </c>
      <c r="E600" s="45"/>
      <c r="F600" s="83"/>
      <c r="G600" s="83" t="s">
        <v>1960</v>
      </c>
      <c r="H600" s="480" t="s">
        <v>1942</v>
      </c>
      <c r="I600" s="90"/>
      <c r="J600" s="481" t="s">
        <v>1880</v>
      </c>
      <c r="K600" s="90"/>
      <c r="L600" s="85"/>
      <c r="M600" s="85"/>
      <c r="N600" s="85"/>
      <c r="O600" s="85"/>
      <c r="P600" s="168">
        <v>0</v>
      </c>
      <c r="Q600" s="91"/>
      <c r="R600" s="28"/>
      <c r="S600" s="29"/>
      <c r="T600" s="28"/>
      <c r="U600" s="30"/>
      <c r="V600" s="30"/>
      <c r="W600" s="30"/>
      <c r="X600" s="30"/>
      <c r="Y600" s="25"/>
      <c r="Z600" s="265" t="str">
        <f>IF(AND('Scope of Work'!P24=TRUE,'Scope of Work'!P36=TRUE,'Scope of Work'!P41=TRUE,'Scope of Work'!P30=FALSE,H7=FALSE,'Project Information'!K4=FALSE),"Y","N")</f>
        <v>N</v>
      </c>
      <c r="AA600" s="265" t="str">
        <f t="shared" si="21"/>
        <v>N</v>
      </c>
      <c r="AD600" s="79" t="s">
        <v>1961</v>
      </c>
      <c r="AE600" s="62"/>
      <c r="AF600" s="62"/>
      <c r="AG600" s="29"/>
    </row>
    <row r="601" spans="1:33" hidden="1">
      <c r="A601" s="239"/>
      <c r="B601" s="239"/>
      <c r="C601" s="239"/>
      <c r="D601" s="166" t="s">
        <v>1962</v>
      </c>
      <c r="E601" s="45"/>
      <c r="F601" s="83"/>
      <c r="G601" s="83" t="s">
        <v>1856</v>
      </c>
      <c r="H601" s="480" t="s">
        <v>1942</v>
      </c>
      <c r="I601" s="90"/>
      <c r="J601" s="89"/>
      <c r="K601" s="90"/>
      <c r="L601" s="85"/>
      <c r="M601" s="85"/>
      <c r="N601" s="85"/>
      <c r="O601" s="85"/>
      <c r="P601" s="168">
        <v>0</v>
      </c>
      <c r="Q601" s="91"/>
      <c r="R601" s="28"/>
      <c r="S601" s="29"/>
      <c r="T601" s="28"/>
      <c r="U601" s="30"/>
      <c r="V601" s="30"/>
      <c r="W601" s="30"/>
      <c r="X601" s="30"/>
      <c r="Y601" s="25"/>
      <c r="Z601" s="265" t="str">
        <f>IF(AND(OR('Scope of Work'!P42=TRUE,'Scope of Work'!P12=TRUE),'Scope of Work'!P24=TRUE,'Scope of Work'!P30=FALSE,H7=FALSE,'Project Information'!K4=FALSE),"Y","N")</f>
        <v>N</v>
      </c>
      <c r="AA601" s="265" t="str">
        <f t="shared" si="21"/>
        <v>N</v>
      </c>
      <c r="AD601" s="79" t="s">
        <v>1963</v>
      </c>
      <c r="AE601" s="62"/>
      <c r="AF601" s="62"/>
      <c r="AG601" s="29"/>
    </row>
    <row r="602" spans="1:33" hidden="1">
      <c r="A602" s="239"/>
      <c r="B602" s="239"/>
      <c r="C602" s="239"/>
      <c r="D602" s="166" t="s">
        <v>1964</v>
      </c>
      <c r="E602" s="45"/>
      <c r="F602" s="83"/>
      <c r="G602" s="83" t="s">
        <v>1895</v>
      </c>
      <c r="H602" s="480" t="s">
        <v>1942</v>
      </c>
      <c r="I602" s="90"/>
      <c r="J602" s="89"/>
      <c r="K602" s="90"/>
      <c r="L602" s="85"/>
      <c r="M602" s="85"/>
      <c r="N602" s="85"/>
      <c r="O602" s="85"/>
      <c r="P602" s="168">
        <v>0</v>
      </c>
      <c r="Q602" s="91"/>
      <c r="R602" s="28"/>
      <c r="S602" s="29"/>
      <c r="T602" s="28"/>
      <c r="U602" s="30"/>
      <c r="V602" s="30"/>
      <c r="W602" s="30"/>
      <c r="X602" s="30"/>
      <c r="Y602" s="25"/>
      <c r="Z602" s="265" t="str">
        <f>IF(AND(OR('Scope of Work'!P42=TRUE,'Scope of Work'!P12=TRUE),'Scope of Work'!P24=TRUE,'Scope of Work'!P30=FALSE,H7=FALSE,'Project Information'!K4=FALSE),"Y","N")</f>
        <v>N</v>
      </c>
      <c r="AA602" s="265" t="str">
        <f t="shared" si="21"/>
        <v>N</v>
      </c>
      <c r="AD602" s="79" t="s">
        <v>1965</v>
      </c>
      <c r="AE602" s="62"/>
      <c r="AF602" s="62"/>
      <c r="AG602" s="29"/>
    </row>
    <row r="603" spans="1:33" hidden="1">
      <c r="A603" s="239"/>
      <c r="B603" s="239"/>
      <c r="C603" s="239"/>
      <c r="D603" s="166" t="s">
        <v>1966</v>
      </c>
      <c r="E603" s="45"/>
      <c r="F603" s="83"/>
      <c r="G603" s="83" t="s">
        <v>1967</v>
      </c>
      <c r="H603" s="480" t="s">
        <v>1942</v>
      </c>
      <c r="I603" s="90"/>
      <c r="J603" s="89"/>
      <c r="K603" s="90"/>
      <c r="L603" s="85"/>
      <c r="M603" s="85"/>
      <c r="N603" s="85"/>
      <c r="O603" s="85"/>
      <c r="P603" s="168">
        <v>0</v>
      </c>
      <c r="Q603" s="91"/>
      <c r="R603" s="28"/>
      <c r="S603" s="29"/>
      <c r="T603" s="28"/>
      <c r="U603" s="30"/>
      <c r="V603" s="30"/>
      <c r="W603" s="30"/>
      <c r="X603" s="30"/>
      <c r="Y603" s="25"/>
      <c r="Z603" s="265" t="str">
        <f>IF(AND('Scope of Work'!J4=TRUE,OR('Scope of Work'!P43=TRUE,'Scope of Work'!P15=TRUE),'Scope of Work'!P24=TRUE,'Scope of Work'!P30=FALSE,H7=FALSE,'Project Information'!K4=FALSE),"Y","N")</f>
        <v>N</v>
      </c>
      <c r="AA603" s="265" t="str">
        <f t="shared" si="21"/>
        <v>N</v>
      </c>
      <c r="AD603" s="79" t="s">
        <v>1968</v>
      </c>
      <c r="AE603" s="62"/>
      <c r="AF603" s="62"/>
      <c r="AG603" s="29"/>
    </row>
    <row r="604" spans="1:33" hidden="1">
      <c r="A604" s="239"/>
      <c r="B604" s="239"/>
      <c r="C604" s="239"/>
      <c r="D604" s="166" t="s">
        <v>1969</v>
      </c>
      <c r="E604" s="45"/>
      <c r="F604" s="83"/>
      <c r="G604" s="83" t="s">
        <v>1970</v>
      </c>
      <c r="H604" s="480" t="s">
        <v>1942</v>
      </c>
      <c r="I604" s="90"/>
      <c r="J604" s="89"/>
      <c r="K604" s="90"/>
      <c r="L604" s="85"/>
      <c r="M604" s="85"/>
      <c r="N604" s="85"/>
      <c r="O604" s="85"/>
      <c r="P604" s="168">
        <v>0</v>
      </c>
      <c r="Q604" s="91"/>
      <c r="R604" s="28"/>
      <c r="S604" s="29"/>
      <c r="T604" s="28"/>
      <c r="U604" s="30"/>
      <c r="V604" s="30"/>
      <c r="W604" s="30"/>
      <c r="X604" s="30"/>
      <c r="Y604" s="25"/>
      <c r="Z604" s="265" t="str">
        <f>IF(AND('Scope of Work'!J4=TRUE,'Scope of Work'!P24=TRUE,'Scope of Work'!P44=TRUE,'Scope of Work'!P30=FALSE,H7=FALSE,'Project Information'!K4=FALSE),"Y","N")</f>
        <v>N</v>
      </c>
      <c r="AA604" s="265" t="str">
        <f t="shared" si="21"/>
        <v>N</v>
      </c>
      <c r="AD604" s="79" t="s">
        <v>1971</v>
      </c>
      <c r="AE604" s="62"/>
      <c r="AF604" s="62"/>
      <c r="AG604" s="29"/>
    </row>
    <row r="605" spans="1:33" hidden="1">
      <c r="A605" s="73"/>
      <c r="B605" s="73"/>
      <c r="C605" s="73"/>
      <c r="D605" s="482"/>
      <c r="E605" s="53"/>
      <c r="F605" s="483"/>
      <c r="G605" s="489" t="s">
        <v>1938</v>
      </c>
      <c r="H605" s="484" t="s">
        <v>1939</v>
      </c>
      <c r="I605" s="485" t="s">
        <v>23</v>
      </c>
      <c r="J605" s="485" t="s">
        <v>24</v>
      </c>
      <c r="K605" s="486"/>
      <c r="L605" s="483"/>
      <c r="M605" s="483"/>
      <c r="N605" s="483"/>
      <c r="O605" s="483"/>
      <c r="P605" s="487"/>
      <c r="Q605" s="488"/>
      <c r="R605" s="28"/>
      <c r="S605" s="29"/>
      <c r="T605" s="28"/>
      <c r="U605" s="30"/>
      <c r="V605" s="30"/>
      <c r="W605" s="30"/>
      <c r="X605" s="30"/>
      <c r="Y605" s="25"/>
      <c r="Z605" s="265" t="str">
        <f>IF('Scope of Work'!P27=TRUE,IF(COUNTIF(AA607:AA614,"Y"),"Show","Hide"),IF(COUNTIF(Z607:Z614,"Y"),"Show","Hide"))</f>
        <v>Hide</v>
      </c>
      <c r="AA605" s="265" t="str">
        <f>IF(Z605="Show","Y","N")</f>
        <v>N</v>
      </c>
      <c r="AD605" s="62"/>
      <c r="AE605" s="62"/>
      <c r="AF605" s="62"/>
      <c r="AG605" s="29"/>
    </row>
    <row r="606" spans="1:33" hidden="1">
      <c r="A606" s="73"/>
      <c r="B606" s="73"/>
      <c r="C606" s="73"/>
      <c r="D606" s="482"/>
      <c r="E606" s="53"/>
      <c r="F606" s="483"/>
      <c r="G606" s="489" t="s">
        <v>1910</v>
      </c>
      <c r="H606" s="484" t="s">
        <v>1911</v>
      </c>
      <c r="I606" s="485" t="s">
        <v>33</v>
      </c>
      <c r="J606" s="485" t="s">
        <v>33</v>
      </c>
      <c r="K606" s="486"/>
      <c r="L606" s="483"/>
      <c r="M606" s="483"/>
      <c r="N606" s="483"/>
      <c r="O606" s="483"/>
      <c r="P606" s="487"/>
      <c r="Q606" s="488"/>
      <c r="R606" s="28"/>
      <c r="S606" s="29"/>
      <c r="T606" s="28"/>
      <c r="U606" s="30"/>
      <c r="V606" s="30"/>
      <c r="W606" s="30"/>
      <c r="X606" s="30"/>
      <c r="Y606" s="25"/>
      <c r="Z606" s="265" t="str">
        <f>IF('Scope of Work'!P27=TRUE,IF(COUNTIF(AA607:AA614,"Y"),"Show","Hide"),IF(COUNTIF(Z607:Z614,"Y"),"Show","Hide"))</f>
        <v>Hide</v>
      </c>
      <c r="AA606" s="265" t="str">
        <f>IF(Z606="Show","Y","N")</f>
        <v>N</v>
      </c>
      <c r="AD606" s="62"/>
      <c r="AE606" s="62"/>
      <c r="AF606" s="62"/>
      <c r="AG606" s="29"/>
    </row>
    <row r="607" spans="1:33" hidden="1">
      <c r="A607" s="132"/>
      <c r="B607" s="132"/>
      <c r="C607" s="132"/>
      <c r="D607" s="166" t="s">
        <v>1972</v>
      </c>
      <c r="E607" s="45"/>
      <c r="F607" s="83"/>
      <c r="G607" s="83" t="s">
        <v>1941</v>
      </c>
      <c r="H607" s="63" t="s">
        <v>1973</v>
      </c>
      <c r="I607" s="90"/>
      <c r="J607" s="89"/>
      <c r="K607" s="90"/>
      <c r="L607" s="85"/>
      <c r="M607" s="85"/>
      <c r="N607" s="85"/>
      <c r="O607" s="85"/>
      <c r="P607" s="168">
        <v>0</v>
      </c>
      <c r="Q607" s="91"/>
      <c r="R607" s="28"/>
      <c r="S607" s="29"/>
      <c r="T607" s="28"/>
      <c r="U607" s="30"/>
      <c r="V607" s="30"/>
      <c r="W607" s="30"/>
      <c r="X607" s="30"/>
      <c r="Y607" s="25"/>
      <c r="Z607" s="265" t="str">
        <f>IF(AND(NOT('Scope of Work'!$D$25=TRUE),'Scope of Work'!P27=TRUE,'Scope of Work'!P30=FALSE,H7=FALSE,'Project Information'!K4=FALSE),"Y","N")</f>
        <v>N</v>
      </c>
      <c r="AA607" s="265" t="str">
        <f t="shared" ref="AA607:AA614" si="22">IF($Z607="Y","Y","N")</f>
        <v>N</v>
      </c>
      <c r="AD607" s="79" t="s">
        <v>1974</v>
      </c>
      <c r="AE607" s="62"/>
      <c r="AF607" s="62"/>
      <c r="AG607" s="29"/>
    </row>
    <row r="608" spans="1:33" hidden="1">
      <c r="A608" s="132"/>
      <c r="B608" s="132"/>
      <c r="C608" s="132"/>
      <c r="D608" s="166" t="s">
        <v>1975</v>
      </c>
      <c r="E608" s="45"/>
      <c r="F608" s="83"/>
      <c r="G608" s="83" t="s">
        <v>1945</v>
      </c>
      <c r="H608" s="63" t="s">
        <v>1973</v>
      </c>
      <c r="I608" s="90"/>
      <c r="J608" s="89"/>
      <c r="K608" s="90"/>
      <c r="L608" s="85"/>
      <c r="M608" s="85"/>
      <c r="N608" s="85"/>
      <c r="O608" s="85"/>
      <c r="P608" s="168">
        <v>0</v>
      </c>
      <c r="Q608" s="91"/>
      <c r="R608" s="28"/>
      <c r="S608" s="29"/>
      <c r="T608" s="28"/>
      <c r="U608" s="30"/>
      <c r="V608" s="30"/>
      <c r="W608" s="30"/>
      <c r="X608" s="30"/>
      <c r="Y608" s="25"/>
      <c r="Z608" s="265" t="str">
        <f>IF(AND('Scope of Work'!P27=TRUE,'Scope of Work'!P33=TRUE,'Scope of Work'!P30=FALSE,H7=FALSE,'Project Information'!K4=FALSE),"Y","N")</f>
        <v>N</v>
      </c>
      <c r="AA608" s="265" t="str">
        <f t="shared" si="22"/>
        <v>N</v>
      </c>
      <c r="AD608" s="79" t="s">
        <v>1976</v>
      </c>
      <c r="AE608" s="62"/>
      <c r="AF608" s="62"/>
      <c r="AG608" s="29"/>
    </row>
    <row r="609" spans="1:33" hidden="1">
      <c r="A609" s="132"/>
      <c r="B609" s="132"/>
      <c r="C609" s="132"/>
      <c r="D609" s="166" t="s">
        <v>1977</v>
      </c>
      <c r="E609" s="45"/>
      <c r="F609" s="83"/>
      <c r="G609" s="83" t="s">
        <v>1948</v>
      </c>
      <c r="H609" s="63" t="s">
        <v>1973</v>
      </c>
      <c r="I609" s="90"/>
      <c r="J609" s="481" t="s">
        <v>1880</v>
      </c>
      <c r="K609" s="90"/>
      <c r="L609" s="85"/>
      <c r="M609" s="85"/>
      <c r="N609" s="85"/>
      <c r="O609" s="85"/>
      <c r="P609" s="168">
        <v>0</v>
      </c>
      <c r="Q609" s="91"/>
      <c r="R609" s="28"/>
      <c r="S609" s="29"/>
      <c r="T609" s="28"/>
      <c r="U609" s="30"/>
      <c r="V609" s="30"/>
      <c r="W609" s="30"/>
      <c r="X609" s="30"/>
      <c r="Y609" s="25"/>
      <c r="Z609" s="265" t="str">
        <f>IF(AND(OR('Scope of Work'!P40=TRUE,'Scope of Work'!P9=TRUE),'Scope of Work'!P27=TRUE,'Scope of Work'!P30=FALSE,H7=FALSE,'Project Information'!K4=FALSE),"Y","N")</f>
        <v>N</v>
      </c>
      <c r="AA609" s="265" t="str">
        <f t="shared" si="22"/>
        <v>N</v>
      </c>
      <c r="AD609" s="79" t="s">
        <v>1978</v>
      </c>
      <c r="AE609" s="62"/>
      <c r="AF609" s="62"/>
      <c r="AG609" s="29"/>
    </row>
    <row r="610" spans="1:33" hidden="1">
      <c r="A610" s="132"/>
      <c r="B610" s="132"/>
      <c r="C610" s="132"/>
      <c r="D610" s="166" t="s">
        <v>1979</v>
      </c>
      <c r="E610" s="45"/>
      <c r="F610" s="83"/>
      <c r="G610" s="83" t="s">
        <v>1980</v>
      </c>
      <c r="H610" s="63" t="s">
        <v>1973</v>
      </c>
      <c r="I610" s="90"/>
      <c r="J610" s="481" t="s">
        <v>1880</v>
      </c>
      <c r="K610" s="90"/>
      <c r="L610" s="85"/>
      <c r="M610" s="85"/>
      <c r="N610" s="85"/>
      <c r="O610" s="85"/>
      <c r="P610" s="168">
        <v>0</v>
      </c>
      <c r="Q610" s="91"/>
      <c r="R610" s="28"/>
      <c r="S610" s="29"/>
      <c r="T610" s="28"/>
      <c r="U610" s="30"/>
      <c r="V610" s="30"/>
      <c r="W610" s="30"/>
      <c r="X610" s="30"/>
      <c r="Y610" s="25"/>
      <c r="Z610" s="265" t="str">
        <f>IF(AND('Scope of Work'!P27=TRUE,'Scope of Work'!P41=TRUE,'Scope of Work'!P30=FALSE,H7=FALSE,'Project Information'!K4=FALSE),"Y","N")</f>
        <v>N</v>
      </c>
      <c r="AA610" s="265" t="str">
        <f t="shared" si="22"/>
        <v>N</v>
      </c>
      <c r="AD610" s="79" t="s">
        <v>1981</v>
      </c>
      <c r="AE610" s="62"/>
      <c r="AF610" s="62"/>
      <c r="AG610" s="29"/>
    </row>
    <row r="611" spans="1:33" hidden="1">
      <c r="A611" s="132"/>
      <c r="B611" s="132"/>
      <c r="C611" s="132"/>
      <c r="D611" s="166" t="s">
        <v>1982</v>
      </c>
      <c r="E611" s="45"/>
      <c r="F611" s="83"/>
      <c r="G611" s="83" t="s">
        <v>1856</v>
      </c>
      <c r="H611" s="63" t="s">
        <v>1973</v>
      </c>
      <c r="I611" s="90"/>
      <c r="J611" s="89"/>
      <c r="K611" s="90"/>
      <c r="L611" s="85"/>
      <c r="M611" s="85"/>
      <c r="N611" s="85"/>
      <c r="O611" s="85"/>
      <c r="P611" s="168">
        <v>0</v>
      </c>
      <c r="Q611" s="91"/>
      <c r="R611" s="28"/>
      <c r="S611" s="29"/>
      <c r="T611" s="28"/>
      <c r="U611" s="30"/>
      <c r="V611" s="30"/>
      <c r="W611" s="30"/>
      <c r="X611" s="30"/>
      <c r="Y611" s="25"/>
      <c r="Z611" s="265" t="str">
        <f>IF(AND(OR('Scope of Work'!P42=TRUE,'Scope of Work'!P12=TRUE),'Scope of Work'!P27=TRUE,'Scope of Work'!P30=FALSE,H7=FALSE,'Project Information'!K4=FALSE),"Y","N")</f>
        <v>N</v>
      </c>
      <c r="AA611" s="265" t="str">
        <f t="shared" si="22"/>
        <v>N</v>
      </c>
      <c r="AD611" s="79" t="s">
        <v>1983</v>
      </c>
      <c r="AE611" s="62"/>
      <c r="AF611" s="62"/>
      <c r="AG611" s="29"/>
    </row>
    <row r="612" spans="1:33" hidden="1">
      <c r="A612" s="132"/>
      <c r="B612" s="132"/>
      <c r="C612" s="132"/>
      <c r="D612" s="166" t="s">
        <v>1984</v>
      </c>
      <c r="E612" s="45"/>
      <c r="F612" s="83"/>
      <c r="G612" s="83" t="s">
        <v>1985</v>
      </c>
      <c r="H612" s="63" t="s">
        <v>1973</v>
      </c>
      <c r="I612" s="90"/>
      <c r="J612" s="89"/>
      <c r="K612" s="90"/>
      <c r="L612" s="85"/>
      <c r="M612" s="85"/>
      <c r="N612" s="85"/>
      <c r="O612" s="85"/>
      <c r="P612" s="168">
        <v>0</v>
      </c>
      <c r="Q612" s="91"/>
      <c r="R612" s="28"/>
      <c r="S612" s="29"/>
      <c r="T612" s="28"/>
      <c r="U612" s="30"/>
      <c r="V612" s="30"/>
      <c r="W612" s="30"/>
      <c r="X612" s="30"/>
      <c r="Y612" s="25"/>
      <c r="Z612" s="265" t="str">
        <f>IF(AND(OR('Scope of Work'!P43=TRUE,'Scope of Work'!P15=TRUE),'Scope of Work'!P27=TRUE,'Scope of Work'!P30=FALSE,H7=FALSE,'Project Information'!K4=FALSE),"Y","N")</f>
        <v>N</v>
      </c>
      <c r="AA612" s="265" t="str">
        <f t="shared" si="22"/>
        <v>N</v>
      </c>
      <c r="AD612" s="79" t="s">
        <v>1986</v>
      </c>
      <c r="AE612" s="62"/>
      <c r="AF612" s="62"/>
      <c r="AG612" s="29"/>
    </row>
    <row r="613" spans="1:33" hidden="1">
      <c r="A613" s="132"/>
      <c r="B613" s="132"/>
      <c r="C613" s="132"/>
      <c r="D613" s="166" t="s">
        <v>1987</v>
      </c>
      <c r="E613" s="45"/>
      <c r="F613" s="83"/>
      <c r="G613" s="83" t="s">
        <v>1988</v>
      </c>
      <c r="H613" s="63" t="s">
        <v>1973</v>
      </c>
      <c r="I613" s="90"/>
      <c r="J613" s="89"/>
      <c r="K613" s="90"/>
      <c r="L613" s="85"/>
      <c r="M613" s="85"/>
      <c r="N613" s="85"/>
      <c r="O613" s="85"/>
      <c r="P613" s="168">
        <v>0</v>
      </c>
      <c r="Q613" s="91"/>
      <c r="R613" s="28"/>
      <c r="S613" s="29"/>
      <c r="T613" s="28"/>
      <c r="U613" s="30"/>
      <c r="V613" s="30"/>
      <c r="W613" s="30"/>
      <c r="X613" s="30"/>
      <c r="Y613" s="25"/>
      <c r="Z613" s="265" t="str">
        <f>IF(AND('Scope of Work'!J4=TRUE,'Scope of Work'!P27=TRUE,'Scope of Work'!P44=TRUE,'Scope of Work'!P30=FALSE,H7=FALSE,'Project Information'!K4=FALSE),"Y","N")</f>
        <v>N</v>
      </c>
      <c r="AA613" s="265" t="str">
        <f t="shared" si="22"/>
        <v>N</v>
      </c>
      <c r="AD613" s="79" t="s">
        <v>1989</v>
      </c>
      <c r="AE613" s="62"/>
      <c r="AF613" s="62"/>
      <c r="AG613" s="29"/>
    </row>
    <row r="614" spans="1:33" hidden="1">
      <c r="A614" s="132"/>
      <c r="B614" s="132"/>
      <c r="C614" s="132"/>
      <c r="D614" s="166" t="s">
        <v>1990</v>
      </c>
      <c r="E614" s="45"/>
      <c r="F614" s="83"/>
      <c r="G614" s="83" t="s">
        <v>1991</v>
      </c>
      <c r="H614" s="63" t="s">
        <v>1973</v>
      </c>
      <c r="I614" s="90"/>
      <c r="J614" s="89"/>
      <c r="K614" s="90"/>
      <c r="L614" s="85"/>
      <c r="M614" s="85"/>
      <c r="N614" s="85"/>
      <c r="O614" s="85"/>
      <c r="P614" s="168">
        <v>0</v>
      </c>
      <c r="Q614" s="91"/>
      <c r="R614" s="28"/>
      <c r="S614" s="29"/>
      <c r="T614" s="28"/>
      <c r="U614" s="30"/>
      <c r="V614" s="30"/>
      <c r="W614" s="30"/>
      <c r="X614" s="30"/>
      <c r="Y614" s="25"/>
      <c r="Z614" s="265" t="str">
        <f>IF(AND('Scope of Work'!J4=TRUE,'Scope of Work'!P27=TRUE,'Scope of Work'!P45=TRUE,'Scope of Work'!P30=FALSE,H7=FALSE,'Project Information'!K4=FALSE),"Y","N")</f>
        <v>N</v>
      </c>
      <c r="AA614" s="265" t="str">
        <f t="shared" si="22"/>
        <v>N</v>
      </c>
      <c r="AD614" s="79" t="s">
        <v>1992</v>
      </c>
      <c r="AE614" s="62"/>
      <c r="AF614" s="62"/>
      <c r="AG614" s="29"/>
    </row>
    <row r="615" spans="1:33" hidden="1">
      <c r="A615" s="73"/>
      <c r="B615" s="73"/>
      <c r="C615" s="73"/>
      <c r="D615" s="471"/>
      <c r="E615" s="55"/>
      <c r="F615" s="476"/>
      <c r="G615" s="479" t="s">
        <v>1938</v>
      </c>
      <c r="H615" s="473" t="s">
        <v>1939</v>
      </c>
      <c r="I615" s="474" t="s">
        <v>23</v>
      </c>
      <c r="J615" s="474" t="s">
        <v>24</v>
      </c>
      <c r="K615" s="475"/>
      <c r="L615" s="476"/>
      <c r="M615" s="476"/>
      <c r="N615" s="476"/>
      <c r="O615" s="476"/>
      <c r="P615" s="477"/>
      <c r="Q615" s="478"/>
      <c r="R615" s="28"/>
      <c r="S615" s="29"/>
      <c r="T615" s="28"/>
      <c r="U615" s="30"/>
      <c r="V615" s="30"/>
      <c r="W615" s="30"/>
      <c r="X615" s="30"/>
      <c r="Y615" s="25"/>
      <c r="Z615" s="265" t="str">
        <f>IF(AND('Scope of Work'!P30=TRUE,'Scope of Work'!P24=TRUE),IF(COUNTIF(AA617:AA618,"Y"),"Show","Hide"),IF(COUNTIF(Z617:Z618,"Y"),"Show","Hide"))</f>
        <v>Hide</v>
      </c>
      <c r="AA615" s="265" t="str">
        <f>IF(Z615="Show","Y","N")</f>
        <v>N</v>
      </c>
      <c r="AD615" s="62"/>
      <c r="AE615" s="62"/>
      <c r="AF615" s="62"/>
      <c r="AG615" s="29"/>
    </row>
    <row r="616" spans="1:33" hidden="1">
      <c r="A616" s="73"/>
      <c r="B616" s="73"/>
      <c r="C616" s="73"/>
      <c r="D616" s="471"/>
      <c r="E616" s="55"/>
      <c r="F616" s="476"/>
      <c r="G616" s="479" t="s">
        <v>1842</v>
      </c>
      <c r="H616" s="473" t="s">
        <v>1843</v>
      </c>
      <c r="I616" s="474" t="s">
        <v>33</v>
      </c>
      <c r="J616" s="474" t="s">
        <v>33</v>
      </c>
      <c r="K616" s="475"/>
      <c r="L616" s="476"/>
      <c r="M616" s="476"/>
      <c r="N616" s="476"/>
      <c r="O616" s="476"/>
      <c r="P616" s="477"/>
      <c r="Q616" s="478"/>
      <c r="R616" s="28"/>
      <c r="S616" s="29"/>
      <c r="T616" s="28"/>
      <c r="U616" s="30"/>
      <c r="V616" s="30"/>
      <c r="W616" s="30"/>
      <c r="X616" s="30"/>
      <c r="Y616" s="25"/>
      <c r="Z616" s="265" t="str">
        <f>IF(AND('Scope of Work'!P30=TRUE,'Scope of Work'!P24=TRUE),IF(COUNTIF(AA617:AA618,"Y"),"Show","Hide"),IF(COUNTIF(Z617:Z618,"Y"),"Show","Hide"))</f>
        <v>Hide</v>
      </c>
      <c r="AA616" s="265" t="str">
        <f>IF(Z616="Show","Y","N")</f>
        <v>N</v>
      </c>
      <c r="AD616" s="62"/>
      <c r="AE616" s="62"/>
      <c r="AF616" s="62"/>
      <c r="AG616" s="29"/>
    </row>
    <row r="617" spans="1:33" hidden="1">
      <c r="A617" s="239"/>
      <c r="B617" s="239"/>
      <c r="C617" s="239"/>
      <c r="D617" s="166" t="s">
        <v>1993</v>
      </c>
      <c r="E617" s="45"/>
      <c r="F617" s="83"/>
      <c r="G617" s="83" t="s">
        <v>1941</v>
      </c>
      <c r="H617" s="64"/>
      <c r="I617" s="90"/>
      <c r="J617" s="89"/>
      <c r="K617" s="90"/>
      <c r="L617" s="85"/>
      <c r="M617" s="85"/>
      <c r="N617" s="85"/>
      <c r="O617" s="85"/>
      <c r="P617" s="168">
        <v>0</v>
      </c>
      <c r="Q617" s="91"/>
      <c r="R617" s="28"/>
      <c r="S617" s="29"/>
      <c r="T617" s="28"/>
      <c r="U617" s="30"/>
      <c r="V617" s="30"/>
      <c r="W617" s="30"/>
      <c r="X617" s="30"/>
      <c r="Y617" s="25"/>
      <c r="Z617" s="265" t="str">
        <f>IF(AND('Scope of Work'!P30=TRUE,'Scope of Work'!P24=TRUE,H7=FALSE,'Project Information'!K4=FALSE),"Y","N")</f>
        <v>N</v>
      </c>
      <c r="AA617" s="265" t="str">
        <f t="shared" ref="AA617:AA622" si="23">IF($Z617="Y","Y","N")</f>
        <v>N</v>
      </c>
      <c r="AD617" s="79" t="s">
        <v>1994</v>
      </c>
      <c r="AE617" s="62"/>
      <c r="AF617" s="62"/>
      <c r="AG617" s="29"/>
    </row>
    <row r="618" spans="1:33" hidden="1">
      <c r="A618" s="239"/>
      <c r="B618" s="239"/>
      <c r="C618" s="239"/>
      <c r="D618" s="166" t="s">
        <v>1995</v>
      </c>
      <c r="E618" s="45"/>
      <c r="F618" s="83"/>
      <c r="G618" s="83" t="s">
        <v>1945</v>
      </c>
      <c r="H618" s="64"/>
      <c r="I618" s="90"/>
      <c r="J618" s="89"/>
      <c r="K618" s="90"/>
      <c r="L618" s="85"/>
      <c r="M618" s="85"/>
      <c r="N618" s="85"/>
      <c r="O618" s="85"/>
      <c r="P618" s="168">
        <v>0</v>
      </c>
      <c r="Q618" s="91"/>
      <c r="R618" s="28"/>
      <c r="S618" s="29"/>
      <c r="T618" s="28"/>
      <c r="U618" s="30"/>
      <c r="V618" s="30"/>
      <c r="W618" s="30"/>
      <c r="X618" s="30"/>
      <c r="Y618" s="25"/>
      <c r="Z618" s="265" t="str">
        <f>IF(AND('Scope of Work'!P30=TRUE,'Scope of Work'!P24=TRUE,'Scope of Work'!P33=TRUE,H7=FALSE,'Project Information'!K4=FALSE),"Y","N")</f>
        <v>N</v>
      </c>
      <c r="AA618" s="265" t="str">
        <f t="shared" si="23"/>
        <v>N</v>
      </c>
      <c r="AD618" s="79" t="s">
        <v>1996</v>
      </c>
      <c r="AE618" s="62"/>
      <c r="AF618" s="62"/>
      <c r="AG618" s="29"/>
    </row>
    <row r="619" spans="1:33" hidden="1">
      <c r="A619" s="239"/>
      <c r="B619" s="239"/>
      <c r="C619" s="239"/>
      <c r="D619" s="166" t="s">
        <v>1997</v>
      </c>
      <c r="E619" s="45"/>
      <c r="F619" s="83"/>
      <c r="G619" s="83" t="s">
        <v>1948</v>
      </c>
      <c r="H619" s="64"/>
      <c r="I619" s="90"/>
      <c r="J619" s="481" t="s">
        <v>1880</v>
      </c>
      <c r="K619" s="90"/>
      <c r="L619" s="85"/>
      <c r="M619" s="85"/>
      <c r="N619" s="85"/>
      <c r="O619" s="85"/>
      <c r="P619" s="168">
        <v>0</v>
      </c>
      <c r="Q619" s="91"/>
      <c r="R619" s="28"/>
      <c r="S619" s="29"/>
      <c r="T619" s="28"/>
      <c r="U619" s="30"/>
      <c r="V619" s="30"/>
      <c r="W619" s="30"/>
      <c r="X619" s="30"/>
      <c r="Y619" s="25"/>
      <c r="Z619" s="265" t="str">
        <f>IF(AND(OR('Scope of Work'!P40=TRUE,'Scope of Work'!P9=TRUE),'Scope of Work'!P30=TRUE,'Scope of Work'!P24=TRUE,H7=FALSE,'Project Information'!K4=FALSE),"Y","N")</f>
        <v>N</v>
      </c>
      <c r="AA619" s="265" t="str">
        <f t="shared" si="23"/>
        <v>N</v>
      </c>
      <c r="AD619" s="79" t="s">
        <v>1998</v>
      </c>
      <c r="AE619" s="62"/>
      <c r="AF619" s="62"/>
      <c r="AG619" s="29"/>
    </row>
    <row r="620" spans="1:33" hidden="1">
      <c r="A620" s="239"/>
      <c r="B620" s="239"/>
      <c r="C620" s="239"/>
      <c r="D620" s="166" t="s">
        <v>1999</v>
      </c>
      <c r="E620" s="45"/>
      <c r="F620" s="83"/>
      <c r="G620" s="83" t="s">
        <v>1954</v>
      </c>
      <c r="H620" s="64"/>
      <c r="I620" s="90"/>
      <c r="J620" s="89"/>
      <c r="K620" s="90"/>
      <c r="L620" s="85"/>
      <c r="M620" s="85"/>
      <c r="N620" s="85"/>
      <c r="O620" s="85"/>
      <c r="P620" s="168">
        <v>0</v>
      </c>
      <c r="Q620" s="91"/>
      <c r="R620" s="28"/>
      <c r="S620" s="29"/>
      <c r="T620" s="28"/>
      <c r="U620" s="30"/>
      <c r="V620" s="30"/>
      <c r="W620" s="30"/>
      <c r="X620" s="30"/>
      <c r="Y620" s="25"/>
      <c r="Z620" s="265" t="str">
        <f>IF(AND('Scope of Work'!P30=TRUE,'Scope of Work'!P24=TRUE,'Scope of Work'!P36=TRUE,H7=FALSE,'Project Information'!K4=FALSE),"Y","N")</f>
        <v>N</v>
      </c>
      <c r="AA620" s="265" t="str">
        <f t="shared" si="23"/>
        <v>N</v>
      </c>
      <c r="AD620" s="79" t="s">
        <v>2000</v>
      </c>
      <c r="AE620" s="62"/>
      <c r="AF620" s="62"/>
      <c r="AG620" s="29"/>
    </row>
    <row r="621" spans="1:33" hidden="1">
      <c r="A621" s="239"/>
      <c r="B621" s="239"/>
      <c r="C621" s="239"/>
      <c r="D621" s="166" t="s">
        <v>2001</v>
      </c>
      <c r="E621" s="45"/>
      <c r="F621" s="83"/>
      <c r="G621" s="83" t="s">
        <v>1957</v>
      </c>
      <c r="H621" s="64"/>
      <c r="I621" s="90"/>
      <c r="J621" s="481" t="s">
        <v>1880</v>
      </c>
      <c r="K621" s="90"/>
      <c r="L621" s="85"/>
      <c r="M621" s="85"/>
      <c r="N621" s="85"/>
      <c r="O621" s="85"/>
      <c r="P621" s="168">
        <v>0</v>
      </c>
      <c r="Q621" s="91"/>
      <c r="R621" s="28"/>
      <c r="S621" s="29"/>
      <c r="T621" s="28"/>
      <c r="U621" s="30"/>
      <c r="V621" s="30"/>
      <c r="W621" s="30"/>
      <c r="X621" s="30"/>
      <c r="Y621" s="25"/>
      <c r="Z621" s="265" t="str">
        <f>IF(AND(OR('Scope of Work'!P40=TRUE,'Scope of Work'!P9=TRUE),'Scope of Work'!P30=TRUE,'Scope of Work'!P24=TRUE,'Scope of Work'!P36=TRUE,H7=FALSE,'Project Information'!K4=FALSE),"Y","N")</f>
        <v>N</v>
      </c>
      <c r="AA621" s="265" t="str">
        <f t="shared" si="23"/>
        <v>N</v>
      </c>
      <c r="AD621" s="79" t="s">
        <v>2002</v>
      </c>
      <c r="AE621" s="62"/>
      <c r="AF621" s="62"/>
      <c r="AG621" s="29"/>
    </row>
    <row r="622" spans="1:33" hidden="1">
      <c r="A622" s="239"/>
      <c r="B622" s="239"/>
      <c r="C622" s="239"/>
      <c r="D622" s="166" t="s">
        <v>2003</v>
      </c>
      <c r="E622" s="45"/>
      <c r="F622" s="83"/>
      <c r="G622" s="83" t="s">
        <v>1895</v>
      </c>
      <c r="H622" s="64"/>
      <c r="I622" s="90"/>
      <c r="J622" s="89"/>
      <c r="K622" s="90"/>
      <c r="L622" s="85"/>
      <c r="M622" s="85"/>
      <c r="N622" s="85"/>
      <c r="O622" s="85"/>
      <c r="P622" s="168">
        <v>0</v>
      </c>
      <c r="Q622" s="91"/>
      <c r="R622" s="28"/>
      <c r="S622" s="29"/>
      <c r="T622" s="28"/>
      <c r="U622" s="30"/>
      <c r="V622" s="30"/>
      <c r="W622" s="30"/>
      <c r="X622" s="30"/>
      <c r="Y622" s="25"/>
      <c r="Z622" s="265" t="str">
        <f>IF(AND(OR('Scope of Work'!P43=TRUE,'Scope of Work'!P15=TRUE),'Scope of Work'!P30=TRUE,'Scope of Work'!P24=TRUE,H7=FALSE,'Project Information'!K4=FALSE),"Y","N")</f>
        <v>N</v>
      </c>
      <c r="AA622" s="265" t="str">
        <f t="shared" si="23"/>
        <v>N</v>
      </c>
      <c r="AD622" s="79" t="s">
        <v>2004</v>
      </c>
      <c r="AE622" s="62"/>
      <c r="AF622" s="62"/>
      <c r="AG622" s="29"/>
    </row>
    <row r="623" spans="1:33" hidden="1">
      <c r="A623" s="73"/>
      <c r="B623" s="73"/>
      <c r="C623" s="73"/>
      <c r="D623" s="482"/>
      <c r="E623" s="53"/>
      <c r="F623" s="483"/>
      <c r="G623" s="489" t="s">
        <v>1938</v>
      </c>
      <c r="H623" s="484" t="s">
        <v>1939</v>
      </c>
      <c r="I623" s="485" t="s">
        <v>23</v>
      </c>
      <c r="J623" s="485" t="s">
        <v>24</v>
      </c>
      <c r="K623" s="486"/>
      <c r="L623" s="483"/>
      <c r="M623" s="483"/>
      <c r="N623" s="483"/>
      <c r="O623" s="483"/>
      <c r="P623" s="487"/>
      <c r="Q623" s="488"/>
      <c r="R623" s="28"/>
      <c r="S623" s="29"/>
      <c r="T623" s="28"/>
      <c r="U623" s="30"/>
      <c r="V623" s="30"/>
      <c r="W623" s="30"/>
      <c r="X623" s="30"/>
      <c r="Y623" s="25"/>
      <c r="Z623" s="265" t="str">
        <f>IF(AND('Scope of Work'!P30=TRUE,'Scope of Work'!P27=TRUE),IF(COUNTIF(AA617:AA618,"Y"),"Show","Hide"),IF(COUNTIF(Z617:Z618,"Y"),"Show","Hide"))</f>
        <v>Hide</v>
      </c>
      <c r="AA623" s="265" t="str">
        <f>IF(Z623="Show","Y","N")</f>
        <v>N</v>
      </c>
      <c r="AD623" s="62"/>
      <c r="AE623" s="62"/>
      <c r="AF623" s="62"/>
      <c r="AG623" s="29"/>
    </row>
    <row r="624" spans="1:33" hidden="1">
      <c r="A624" s="73"/>
      <c r="B624" s="73"/>
      <c r="C624" s="73"/>
      <c r="D624" s="482"/>
      <c r="E624" s="53"/>
      <c r="F624" s="483"/>
      <c r="G624" s="489" t="s">
        <v>1910</v>
      </c>
      <c r="H624" s="484" t="s">
        <v>1911</v>
      </c>
      <c r="I624" s="485" t="s">
        <v>33</v>
      </c>
      <c r="J624" s="485" t="s">
        <v>33</v>
      </c>
      <c r="K624" s="486"/>
      <c r="L624" s="483"/>
      <c r="M624" s="483"/>
      <c r="N624" s="483"/>
      <c r="O624" s="483"/>
      <c r="P624" s="487"/>
      <c r="Q624" s="488"/>
      <c r="R624" s="28"/>
      <c r="S624" s="29"/>
      <c r="T624" s="28"/>
      <c r="U624" s="30"/>
      <c r="V624" s="30"/>
      <c r="W624" s="30"/>
      <c r="X624" s="30"/>
      <c r="Y624" s="25"/>
      <c r="Z624" s="265" t="str">
        <f>IF(AND('Scope of Work'!P30=TRUE,'Scope of Work'!P27=TRUE),IF(COUNTIF(AA617:AA618,"Y"),"Show","Hide"),IF(COUNTIF(Z617:Z618,"Y"),"Show","Hide"))</f>
        <v>Hide</v>
      </c>
      <c r="AA624" s="265" t="str">
        <f>IF(Z624="Show","Y","N")</f>
        <v>N</v>
      </c>
      <c r="AD624" s="62"/>
      <c r="AE624" s="62"/>
      <c r="AF624" s="62"/>
      <c r="AG624" s="29"/>
    </row>
    <row r="625" spans="1:33" hidden="1">
      <c r="A625" s="239"/>
      <c r="B625" s="239"/>
      <c r="C625" s="239"/>
      <c r="D625" s="166" t="s">
        <v>2005</v>
      </c>
      <c r="E625" s="45"/>
      <c r="F625" s="83"/>
      <c r="G625" s="83" t="s">
        <v>2006</v>
      </c>
      <c r="H625" s="64"/>
      <c r="I625" s="90"/>
      <c r="J625" s="89"/>
      <c r="K625" s="90"/>
      <c r="L625" s="85"/>
      <c r="M625" s="85"/>
      <c r="N625" s="85"/>
      <c r="O625" s="85"/>
      <c r="P625" s="168">
        <v>0</v>
      </c>
      <c r="Q625" s="91"/>
      <c r="R625" s="28"/>
      <c r="S625" s="29"/>
      <c r="T625" s="28"/>
      <c r="U625" s="30"/>
      <c r="V625" s="30"/>
      <c r="W625" s="30"/>
      <c r="X625" s="30"/>
      <c r="Y625" s="25"/>
      <c r="Z625" s="265" t="str">
        <f>IF(AND('Scope of Work'!P30=TRUE,'Scope of Work'!P27=TRUE,H7=FALSE,'Project Information'!K4=FALSE),"Y","N")</f>
        <v>N</v>
      </c>
      <c r="AA625" s="265" t="str">
        <f>IF($Z625="Y","Y","N")</f>
        <v>N</v>
      </c>
      <c r="AD625" s="79" t="s">
        <v>2007</v>
      </c>
      <c r="AE625" s="62"/>
      <c r="AF625" s="62"/>
      <c r="AG625" s="29"/>
    </row>
    <row r="626" spans="1:33" hidden="1">
      <c r="A626" s="239"/>
      <c r="B626" s="239"/>
      <c r="C626" s="239"/>
      <c r="D626" s="166" t="s">
        <v>2008</v>
      </c>
      <c r="E626" s="45"/>
      <c r="F626" s="83"/>
      <c r="G626" s="83" t="s">
        <v>2009</v>
      </c>
      <c r="H626" s="64"/>
      <c r="I626" s="90"/>
      <c r="J626" s="89"/>
      <c r="K626" s="90"/>
      <c r="L626" s="85"/>
      <c r="M626" s="85"/>
      <c r="N626" s="85"/>
      <c r="O626" s="85"/>
      <c r="P626" s="168">
        <v>0</v>
      </c>
      <c r="Q626" s="91"/>
      <c r="R626" s="28"/>
      <c r="S626" s="29"/>
      <c r="T626" s="28"/>
      <c r="U626" s="30"/>
      <c r="V626" s="30"/>
      <c r="W626" s="30"/>
      <c r="X626" s="30"/>
      <c r="Y626" s="25"/>
      <c r="Z626" s="265" t="str">
        <f>IF(AND(OR('Scope of Work'!P43=TRUE,'Scope of Work'!P15=TRUE),'Scope of Work'!P30=TRUE,'Scope of Work'!P27=TRUE,H7=FALSE,'Project Information'!K4=FALSE),"Y","N")</f>
        <v>N</v>
      </c>
      <c r="AA626" s="265" t="str">
        <f>IF($Z626="Y","Y","N")</f>
        <v>N</v>
      </c>
      <c r="AD626" s="79" t="s">
        <v>2010</v>
      </c>
      <c r="AE626" s="62"/>
      <c r="AF626" s="62"/>
      <c r="AG626" s="29"/>
    </row>
    <row r="627" spans="1:33" hidden="1">
      <c r="A627" s="73"/>
      <c r="B627" s="73"/>
      <c r="C627" s="73"/>
      <c r="D627" s="490"/>
      <c r="E627" s="57"/>
      <c r="F627" s="245"/>
      <c r="G627" s="491" t="s">
        <v>2011</v>
      </c>
      <c r="H627" s="492"/>
      <c r="I627" s="493"/>
      <c r="J627" s="493"/>
      <c r="K627" s="493"/>
      <c r="L627" s="245"/>
      <c r="M627" s="245"/>
      <c r="N627" s="245"/>
      <c r="O627" s="245"/>
      <c r="P627" s="494"/>
      <c r="Q627" s="495"/>
      <c r="R627" s="28"/>
      <c r="S627" s="29"/>
      <c r="T627" s="28"/>
      <c r="U627" s="30"/>
      <c r="V627" s="30"/>
      <c r="W627" s="30"/>
      <c r="X627" s="30"/>
      <c r="Y627" s="25"/>
      <c r="Z627" s="265" t="str">
        <f>IF(OR('Scope of Work'!P24=TRUE,'Scope of Work'!P27=TRUE),IF(COUNTIF(AA629:AA630,"Y"),"Show","Hide"),IF(COUNTIF(Z629:Z630,"Y"),"Show","Hide"))</f>
        <v>Hide</v>
      </c>
      <c r="AA627" s="265" t="str">
        <f>IF(Z627="Show","Y","N")</f>
        <v>N</v>
      </c>
      <c r="AD627" s="62"/>
      <c r="AE627" s="62"/>
      <c r="AF627" s="62"/>
      <c r="AG627" s="29"/>
    </row>
    <row r="628" spans="1:33" hidden="1">
      <c r="A628" s="73"/>
      <c r="B628" s="73"/>
      <c r="C628" s="73"/>
      <c r="D628" s="490"/>
      <c r="E628" s="57"/>
      <c r="F628" s="245"/>
      <c r="G628" s="491"/>
      <c r="H628" s="492"/>
      <c r="I628" s="493"/>
      <c r="J628" s="493"/>
      <c r="K628" s="493"/>
      <c r="L628" s="245"/>
      <c r="M628" s="245"/>
      <c r="N628" s="245"/>
      <c r="O628" s="245"/>
      <c r="P628" s="494"/>
      <c r="Q628" s="495"/>
      <c r="R628" s="28"/>
      <c r="S628" s="29"/>
      <c r="T628" s="28"/>
      <c r="U628" s="30"/>
      <c r="V628" s="30"/>
      <c r="W628" s="30"/>
      <c r="X628" s="30"/>
      <c r="Y628" s="25"/>
      <c r="Z628" s="265" t="str">
        <f>IF(OR('Scope of Work'!P24=TRUE,'Scope of Work'!P27=TRUE),IF(COUNTIF(AA629:AA630,"Y"),"Show","Hide"),IF(COUNTIF(Z629:Z630,"Y"),"Show","Hide"))</f>
        <v>Hide</v>
      </c>
      <c r="AA628" s="265" t="str">
        <f>IF(Z628="Show","Y","N")</f>
        <v>N</v>
      </c>
      <c r="AD628" s="62"/>
      <c r="AE628" s="62"/>
      <c r="AF628" s="62"/>
      <c r="AG628" s="29"/>
    </row>
    <row r="629" spans="1:33" hidden="1">
      <c r="A629" s="239"/>
      <c r="B629" s="239"/>
      <c r="C629" s="239"/>
      <c r="D629" s="166" t="s">
        <v>2012</v>
      </c>
      <c r="E629" s="45"/>
      <c r="F629" s="83"/>
      <c r="G629" s="83" t="s">
        <v>2013</v>
      </c>
      <c r="H629" s="480" t="s">
        <v>1846</v>
      </c>
      <c r="I629" s="90"/>
      <c r="J629" s="89"/>
      <c r="K629" s="90"/>
      <c r="L629" s="85"/>
      <c r="M629" s="85"/>
      <c r="N629" s="85"/>
      <c r="O629" s="85"/>
      <c r="P629" s="168">
        <v>0</v>
      </c>
      <c r="Q629" s="91"/>
      <c r="R629" s="28"/>
      <c r="S629" s="29"/>
      <c r="T629" s="28"/>
      <c r="U629" s="30"/>
      <c r="V629" s="30"/>
      <c r="W629" s="30"/>
      <c r="X629" s="30"/>
      <c r="Y629" s="25"/>
      <c r="Z629" s="265" t="str">
        <f>IF((AND('Scope of Work'!J11=TRUE,H7=FALSE,'Project Information'!K4=FALSE,OR('Scope of Work'!J92=TRUE,'Scope of Work'!J95=TRUE))),"Y","N")</f>
        <v>N</v>
      </c>
      <c r="AA629" s="265" t="str">
        <f>IF($Z629="Y","Y","N")</f>
        <v>N</v>
      </c>
      <c r="AD629" s="79" t="s">
        <v>2014</v>
      </c>
      <c r="AE629" s="62"/>
      <c r="AF629" s="62"/>
      <c r="AG629" s="29"/>
    </row>
    <row r="630" spans="1:33" hidden="1">
      <c r="A630" s="239"/>
      <c r="B630" s="239"/>
      <c r="C630" s="239"/>
      <c r="D630" s="166" t="s">
        <v>2015</v>
      </c>
      <c r="E630" s="45"/>
      <c r="F630" s="83"/>
      <c r="G630" s="83" t="s">
        <v>2016</v>
      </c>
      <c r="H630" s="480" t="s">
        <v>1846</v>
      </c>
      <c r="I630" s="90"/>
      <c r="J630" s="89"/>
      <c r="K630" s="90"/>
      <c r="L630" s="85"/>
      <c r="M630" s="85"/>
      <c r="N630" s="85"/>
      <c r="O630" s="85"/>
      <c r="P630" s="168">
        <v>0</v>
      </c>
      <c r="Q630" s="91"/>
      <c r="R630" s="28"/>
      <c r="S630" s="29"/>
      <c r="T630" s="28"/>
      <c r="U630" s="30"/>
      <c r="V630" s="30"/>
      <c r="W630" s="30"/>
      <c r="X630" s="30"/>
      <c r="Y630" s="25"/>
      <c r="Z630" s="265" t="str">
        <f>IF((AND('Scope of Work'!J20=TRUE,H7=FALSE,'Project Information'!K4=FALSE,OR('Scope of Work'!J92=TRUE,'Scope of Work'!J95=TRUE))),"Y","N")</f>
        <v>N</v>
      </c>
      <c r="AA630" s="265" t="str">
        <f>IF($Z630="Y","Y","N")</f>
        <v>N</v>
      </c>
      <c r="AD630" s="79" t="s">
        <v>2017</v>
      </c>
      <c r="AE630" s="62"/>
      <c r="AF630" s="62"/>
      <c r="AG630" s="29"/>
    </row>
    <row r="631" spans="1:33" hidden="1">
      <c r="A631" s="239"/>
      <c r="B631" s="239"/>
      <c r="C631" s="239"/>
      <c r="D631" s="166" t="s">
        <v>2018</v>
      </c>
      <c r="E631" s="45"/>
      <c r="F631" s="83"/>
      <c r="G631" s="83" t="s">
        <v>2019</v>
      </c>
      <c r="H631" s="480" t="s">
        <v>1942</v>
      </c>
      <c r="I631" s="90"/>
      <c r="J631" s="89"/>
      <c r="K631" s="90"/>
      <c r="L631" s="85"/>
      <c r="M631" s="85"/>
      <c r="N631" s="85"/>
      <c r="O631" s="85"/>
      <c r="P631" s="168">
        <v>0</v>
      </c>
      <c r="Q631" s="91"/>
      <c r="R631" s="28"/>
      <c r="S631" s="29"/>
      <c r="T631" s="28"/>
      <c r="U631" s="30"/>
      <c r="V631" s="30"/>
      <c r="W631" s="30"/>
      <c r="X631" s="30"/>
      <c r="Y631" s="25"/>
      <c r="Z631" s="265" t="str">
        <f>IF(AND(NOT('Scope of Work'!$D$25=TRUE),H7=FALSE,'Project Information'!K4=FALSE,OR('Scope of Work'!P24=TRUE,'Scope of Work'!P27=TRUE)),"Y","N")</f>
        <v>N</v>
      </c>
      <c r="AA631" s="265" t="str">
        <f>IF($Z631="Y","Y","N")</f>
        <v>N</v>
      </c>
      <c r="AD631" s="79" t="s">
        <v>2020</v>
      </c>
      <c r="AE631" s="62"/>
      <c r="AF631" s="62"/>
      <c r="AG631" s="29"/>
    </row>
    <row r="632" spans="1:33" hidden="1">
      <c r="A632" s="73"/>
      <c r="B632" s="73"/>
      <c r="C632" s="73"/>
      <c r="D632" s="496"/>
      <c r="E632" s="59"/>
      <c r="F632" s="497"/>
      <c r="G632" s="498" t="s">
        <v>2021</v>
      </c>
      <c r="H632" s="498" t="s">
        <v>22</v>
      </c>
      <c r="I632" s="499" t="s">
        <v>23</v>
      </c>
      <c r="J632" s="500"/>
      <c r="K632" s="499" t="s">
        <v>25</v>
      </c>
      <c r="L632" s="501" t="s">
        <v>26</v>
      </c>
      <c r="M632" s="501" t="s">
        <v>26</v>
      </c>
      <c r="N632" s="498" t="s">
        <v>27</v>
      </c>
      <c r="O632" s="498" t="s">
        <v>28</v>
      </c>
      <c r="P632" s="502"/>
      <c r="Q632" s="503"/>
      <c r="R632" s="28"/>
      <c r="S632" s="29"/>
      <c r="T632" s="28"/>
      <c r="U632" s="30"/>
      <c r="V632" s="30"/>
      <c r="W632" s="30"/>
      <c r="X632" s="30"/>
      <c r="Y632" s="25"/>
      <c r="Z632" s="265" t="str">
        <f>IF('Scope of Work'!J162=TRUE,IF(COUNTIF(AA634:AA652,"Y"),"Show","Hide"),IF(COUNTIF(Z634:Z652,"Y"),"Show","Hide"))</f>
        <v>Hide</v>
      </c>
      <c r="AA632" s="265" t="str">
        <f>IF(Z632="Show","Y","N")</f>
        <v>N</v>
      </c>
      <c r="AD632" s="62"/>
      <c r="AE632" s="62"/>
      <c r="AF632" s="62"/>
      <c r="AG632" s="29"/>
    </row>
    <row r="633" spans="1:33" hidden="1">
      <c r="A633" s="73"/>
      <c r="B633" s="73"/>
      <c r="C633" s="73"/>
      <c r="D633" s="496"/>
      <c r="E633" s="59"/>
      <c r="F633" s="504"/>
      <c r="G633" s="505" t="s">
        <v>31</v>
      </c>
      <c r="H633" s="501" t="s">
        <v>32</v>
      </c>
      <c r="I633" s="499" t="s">
        <v>33</v>
      </c>
      <c r="J633" s="500"/>
      <c r="K633" s="499" t="s">
        <v>33</v>
      </c>
      <c r="L633" s="501" t="s">
        <v>33</v>
      </c>
      <c r="M633" s="501" t="s">
        <v>29</v>
      </c>
      <c r="N633" s="498" t="s">
        <v>34</v>
      </c>
      <c r="O633" s="498" t="s">
        <v>29</v>
      </c>
      <c r="P633" s="502"/>
      <c r="Q633" s="503"/>
      <c r="R633" s="28"/>
      <c r="S633" s="29"/>
      <c r="T633" s="28"/>
      <c r="U633" s="30"/>
      <c r="V633" s="30"/>
      <c r="W633" s="30"/>
      <c r="X633" s="30"/>
      <c r="Y633" s="25"/>
      <c r="Z633" s="265" t="str">
        <f>IF('Scope of Work'!J162=TRUE,IF(COUNTIF(AA634:AA652,"Y"),"Show","Hide"),IF(COUNTIF(Z634:Z652,"Y"),"Show","Hide"))</f>
        <v>Hide</v>
      </c>
      <c r="AA633" s="265" t="str">
        <f>IF(Z633="Show","Y","N")</f>
        <v>N</v>
      </c>
      <c r="AD633" s="62"/>
      <c r="AE633" s="62"/>
      <c r="AF633" s="62"/>
      <c r="AG633" s="29"/>
    </row>
    <row r="634" spans="1:33" hidden="1">
      <c r="A634" s="73"/>
      <c r="B634" s="73"/>
      <c r="C634" s="73"/>
      <c r="D634" s="166" t="s">
        <v>2022</v>
      </c>
      <c r="E634" s="83"/>
      <c r="F634" s="83"/>
      <c r="G634" s="182" t="s">
        <v>2023</v>
      </c>
      <c r="H634" s="64" t="s">
        <v>2024</v>
      </c>
      <c r="I634" s="167">
        <v>10</v>
      </c>
      <c r="J634" s="89"/>
      <c r="K634" s="89"/>
      <c r="L634" s="89"/>
      <c r="M634" s="89"/>
      <c r="N634" s="89"/>
      <c r="O634" s="89"/>
      <c r="P634" s="168">
        <v>0</v>
      </c>
      <c r="Q634" s="91"/>
      <c r="R634" s="28"/>
      <c r="S634" s="29"/>
      <c r="T634" s="28"/>
      <c r="U634" s="30"/>
      <c r="V634" s="30"/>
      <c r="W634" s="30"/>
      <c r="X634" s="30"/>
      <c r="Y634" s="25"/>
      <c r="Z634" s="265" t="str">
        <f>IF((AND('Scope of Work'!J11=TRUE,'Scope of Work'!J162=TRUE,'Scope of Work'!J55=TRUE,H7=FALSE,'Project Information'!K4=FALSE)),"Y","N")</f>
        <v>N</v>
      </c>
      <c r="AA634" s="265" t="str">
        <f>IF($Z634="Y","Y","N")</f>
        <v>N</v>
      </c>
      <c r="AD634" s="62"/>
      <c r="AE634" s="62"/>
      <c r="AF634" s="62"/>
      <c r="AG634" s="29"/>
    </row>
    <row r="635" spans="1:33" hidden="1">
      <c r="A635" s="73"/>
      <c r="B635" s="73"/>
      <c r="C635" s="73"/>
      <c r="D635" s="166" t="s">
        <v>2025</v>
      </c>
      <c r="E635" s="83"/>
      <c r="F635" s="83"/>
      <c r="G635" s="182" t="s">
        <v>2026</v>
      </c>
      <c r="H635" s="64" t="s">
        <v>2024</v>
      </c>
      <c r="I635" s="167">
        <v>10</v>
      </c>
      <c r="J635" s="89"/>
      <c r="K635" s="89"/>
      <c r="L635" s="89"/>
      <c r="M635" s="89"/>
      <c r="N635" s="89"/>
      <c r="O635" s="89"/>
      <c r="P635" s="168">
        <v>0</v>
      </c>
      <c r="Q635" s="91"/>
      <c r="R635" s="28"/>
      <c r="S635" s="29"/>
      <c r="T635" s="28"/>
      <c r="U635" s="30"/>
      <c r="V635" s="30"/>
      <c r="W635" s="30"/>
      <c r="X635" s="30"/>
      <c r="Y635" s="25"/>
      <c r="Z635" s="265" t="str">
        <f>IF((AND('Scope of Work'!J11=TRUE,'Scope of Work'!J162=TRUE,'Scope of Work'!J55=TRUE,H7=FALSE,'Project Information'!K4=FALSE)),"Y","N")</f>
        <v>N</v>
      </c>
      <c r="AA635" s="265" t="str">
        <f t="shared" ref="AA635:AA652" si="24">IF($Z635="Y","Y","N")</f>
        <v>N</v>
      </c>
      <c r="AD635" s="62"/>
      <c r="AE635" s="62"/>
      <c r="AF635" s="62"/>
      <c r="AG635" s="29"/>
    </row>
    <row r="636" spans="1:33" hidden="1">
      <c r="A636" s="73"/>
      <c r="B636" s="73"/>
      <c r="C636" s="73"/>
      <c r="D636" s="166" t="s">
        <v>2027</v>
      </c>
      <c r="E636" s="83"/>
      <c r="F636" s="83"/>
      <c r="G636" s="182" t="s">
        <v>2028</v>
      </c>
      <c r="H636" s="64" t="s">
        <v>2024</v>
      </c>
      <c r="I636" s="89"/>
      <c r="J636" s="89"/>
      <c r="K636" s="167">
        <v>10</v>
      </c>
      <c r="L636" s="89"/>
      <c r="M636" s="89"/>
      <c r="N636" s="89"/>
      <c r="O636" s="89"/>
      <c r="P636" s="168">
        <v>0</v>
      </c>
      <c r="Q636" s="91"/>
      <c r="R636" s="28"/>
      <c r="S636" s="29"/>
      <c r="T636" s="28"/>
      <c r="U636" s="30"/>
      <c r="V636" s="30"/>
      <c r="W636" s="30"/>
      <c r="X636" s="30"/>
      <c r="Y636" s="25"/>
      <c r="Z636" s="265" t="str">
        <f>IF((AND('Scope of Work'!J11=TRUE,'Scope of Work'!J162=TRUE,'Scope of Work'!J55=TRUE,H7=FALSE,'Project Information'!K4=FALSE)),"Y","N")</f>
        <v>N</v>
      </c>
      <c r="AA636" s="265" t="str">
        <f t="shared" si="24"/>
        <v>N</v>
      </c>
      <c r="AD636" s="62"/>
      <c r="AE636" s="62"/>
      <c r="AF636" s="62"/>
      <c r="AG636" s="29"/>
    </row>
    <row r="637" spans="1:33" hidden="1">
      <c r="A637" s="73"/>
      <c r="B637" s="73"/>
      <c r="C637" s="73"/>
      <c r="D637" s="166" t="s">
        <v>2022</v>
      </c>
      <c r="E637" s="83"/>
      <c r="F637" s="83"/>
      <c r="G637" s="182" t="s">
        <v>2029</v>
      </c>
      <c r="H637" s="64" t="s">
        <v>2024</v>
      </c>
      <c r="I637" s="167">
        <v>11</v>
      </c>
      <c r="J637" s="89"/>
      <c r="K637" s="85"/>
      <c r="L637" s="89"/>
      <c r="M637" s="89"/>
      <c r="N637" s="89"/>
      <c r="O637" s="89"/>
      <c r="P637" s="168">
        <v>0</v>
      </c>
      <c r="Q637" s="91"/>
      <c r="R637" s="28"/>
      <c r="S637" s="29"/>
      <c r="T637" s="28"/>
      <c r="U637" s="30"/>
      <c r="V637" s="30"/>
      <c r="W637" s="30"/>
      <c r="X637" s="30"/>
      <c r="Y637" s="25"/>
      <c r="Z637" s="265" t="str">
        <f>IF((AND('Scope of Work'!J11=TRUE,'Scope of Work'!J162=TRUE,'Scope of Work'!J55=TRUE,H7=FALSE,'Project Information'!K4=FALSE)),"Y","N")</f>
        <v>N</v>
      </c>
      <c r="AA637" s="265" t="str">
        <f t="shared" si="24"/>
        <v>N</v>
      </c>
      <c r="AD637" s="62"/>
      <c r="AE637" s="62"/>
      <c r="AF637" s="62"/>
      <c r="AG637" s="29"/>
    </row>
    <row r="638" spans="1:33" hidden="1">
      <c r="A638" s="73"/>
      <c r="B638" s="73"/>
      <c r="C638" s="73"/>
      <c r="D638" s="166" t="s">
        <v>2025</v>
      </c>
      <c r="E638" s="83"/>
      <c r="F638" s="83"/>
      <c r="G638" s="182" t="s">
        <v>2030</v>
      </c>
      <c r="H638" s="64" t="s">
        <v>2024</v>
      </c>
      <c r="I638" s="89"/>
      <c r="J638" s="89"/>
      <c r="K638" s="129">
        <v>11</v>
      </c>
      <c r="L638" s="89"/>
      <c r="M638" s="89"/>
      <c r="N638" s="89"/>
      <c r="O638" s="89"/>
      <c r="P638" s="168">
        <v>0</v>
      </c>
      <c r="Q638" s="91"/>
      <c r="R638" s="28"/>
      <c r="S638" s="29"/>
      <c r="T638" s="28"/>
      <c r="U638" s="30"/>
      <c r="V638" s="30"/>
      <c r="W638" s="30"/>
      <c r="X638" s="30"/>
      <c r="Y638" s="25"/>
      <c r="Z638" s="265" t="str">
        <f>IF((AND('Scope of Work'!J11=TRUE,'Scope of Work'!J162=TRUE,'Scope of Work'!J55=TRUE,H7=FALSE,'Project Information'!K4=FALSE)),"Y","N")</f>
        <v>N</v>
      </c>
      <c r="AA638" s="265" t="str">
        <f t="shared" si="24"/>
        <v>N</v>
      </c>
      <c r="AD638" s="62"/>
      <c r="AE638" s="62"/>
      <c r="AF638" s="62"/>
      <c r="AG638" s="29"/>
    </row>
    <row r="639" spans="1:33" hidden="1">
      <c r="A639" s="73"/>
      <c r="B639" s="73"/>
      <c r="C639" s="73"/>
      <c r="D639" s="166" t="s">
        <v>2022</v>
      </c>
      <c r="E639" s="83"/>
      <c r="F639" s="83"/>
      <c r="G639" s="182" t="s">
        <v>2023</v>
      </c>
      <c r="H639" s="64" t="s">
        <v>2024</v>
      </c>
      <c r="I639" s="167">
        <v>12</v>
      </c>
      <c r="J639" s="89"/>
      <c r="K639" s="85"/>
      <c r="L639" s="89"/>
      <c r="M639" s="89"/>
      <c r="N639" s="89"/>
      <c r="O639" s="89"/>
      <c r="P639" s="168">
        <v>0</v>
      </c>
      <c r="Q639" s="91"/>
      <c r="R639" s="28"/>
      <c r="S639" s="29"/>
      <c r="T639" s="28"/>
      <c r="U639" s="30"/>
      <c r="V639" s="30"/>
      <c r="W639" s="30"/>
      <c r="X639" s="30"/>
      <c r="Y639" s="25"/>
      <c r="Z639" s="265" t="str">
        <f>IF((AND('Scope of Work'!J11=TRUE,'Scope of Work'!J162=TRUE,'Scope of Work'!J55=TRUE,H7=FALSE,'Project Information'!K4=FALSE)),"Y","N")</f>
        <v>N</v>
      </c>
      <c r="AA639" s="265" t="str">
        <f t="shared" si="24"/>
        <v>N</v>
      </c>
      <c r="AD639" s="62"/>
      <c r="AE639" s="62"/>
      <c r="AF639" s="62"/>
      <c r="AG639" s="29"/>
    </row>
    <row r="640" spans="1:33" hidden="1">
      <c r="A640" s="73"/>
      <c r="B640" s="73"/>
      <c r="C640" s="73"/>
      <c r="D640" s="166" t="s">
        <v>2031</v>
      </c>
      <c r="E640" s="83"/>
      <c r="F640" s="83"/>
      <c r="G640" s="182" t="s">
        <v>2032</v>
      </c>
      <c r="H640" s="64" t="s">
        <v>2024</v>
      </c>
      <c r="I640" s="167">
        <v>12</v>
      </c>
      <c r="J640" s="89"/>
      <c r="K640" s="85"/>
      <c r="L640" s="89"/>
      <c r="M640" s="89"/>
      <c r="N640" s="89"/>
      <c r="O640" s="89"/>
      <c r="P640" s="168">
        <v>0</v>
      </c>
      <c r="Q640" s="91"/>
      <c r="R640" s="28"/>
      <c r="S640" s="29"/>
      <c r="T640" s="28"/>
      <c r="U640" s="30"/>
      <c r="V640" s="30"/>
      <c r="W640" s="30"/>
      <c r="X640" s="30"/>
      <c r="Y640" s="25"/>
      <c r="Z640" s="265" t="str">
        <f>IF((AND('Scope of Work'!J11=TRUE,'Scope of Work'!J162=TRUE,'Scope of Work'!J55=TRUE,H7=FALSE,'Project Information'!K4=FALSE)),"Y","N")</f>
        <v>N</v>
      </c>
      <c r="AA640" s="265" t="str">
        <f t="shared" si="24"/>
        <v>N</v>
      </c>
      <c r="AD640" s="62"/>
      <c r="AE640" s="62"/>
      <c r="AF640" s="62"/>
      <c r="AG640" s="29"/>
    </row>
    <row r="641" spans="1:33" hidden="1">
      <c r="A641" s="73"/>
      <c r="B641" s="73"/>
      <c r="C641" s="73"/>
      <c r="D641" s="166" t="s">
        <v>2033</v>
      </c>
      <c r="E641" s="83"/>
      <c r="F641" s="83"/>
      <c r="G641" s="182" t="s">
        <v>2034</v>
      </c>
      <c r="H641" s="64" t="s">
        <v>2024</v>
      </c>
      <c r="I641" s="89"/>
      <c r="J641" s="89"/>
      <c r="K641" s="167">
        <v>12</v>
      </c>
      <c r="L641" s="89"/>
      <c r="M641" s="89"/>
      <c r="N641" s="89"/>
      <c r="O641" s="89"/>
      <c r="P641" s="168">
        <v>0</v>
      </c>
      <c r="Q641" s="91"/>
      <c r="R641" s="28"/>
      <c r="S641" s="29"/>
      <c r="T641" s="28"/>
      <c r="U641" s="30"/>
      <c r="V641" s="30"/>
      <c r="W641" s="30"/>
      <c r="X641" s="30"/>
      <c r="Y641" s="25"/>
      <c r="Z641" s="265" t="str">
        <f>IF((AND('Scope of Work'!J11=TRUE,'Scope of Work'!J162=TRUE,'Scope of Work'!J55=TRUE,H7=FALSE,'Project Information'!K4=FALSE)),"Y","N")</f>
        <v>N</v>
      </c>
      <c r="AA641" s="265" t="str">
        <f t="shared" si="24"/>
        <v>N</v>
      </c>
      <c r="AD641" s="62"/>
      <c r="AE641" s="62"/>
      <c r="AF641" s="62"/>
      <c r="AG641" s="29"/>
    </row>
    <row r="642" spans="1:33" hidden="1">
      <c r="A642" s="73"/>
      <c r="B642" s="73"/>
      <c r="C642" s="73"/>
      <c r="D642" s="166" t="s">
        <v>2022</v>
      </c>
      <c r="E642" s="83"/>
      <c r="F642" s="83"/>
      <c r="G642" s="182" t="s">
        <v>2023</v>
      </c>
      <c r="H642" s="64" t="s">
        <v>2024</v>
      </c>
      <c r="I642" s="167">
        <v>13</v>
      </c>
      <c r="J642" s="89"/>
      <c r="K642" s="89"/>
      <c r="L642" s="89"/>
      <c r="M642" s="89"/>
      <c r="N642" s="89"/>
      <c r="O642" s="89"/>
      <c r="P642" s="168">
        <v>0</v>
      </c>
      <c r="Q642" s="91"/>
      <c r="R642" s="28"/>
      <c r="S642" s="29"/>
      <c r="T642" s="28"/>
      <c r="U642" s="30"/>
      <c r="V642" s="30"/>
      <c r="W642" s="30"/>
      <c r="X642" s="30"/>
      <c r="Y642" s="25"/>
      <c r="Z642" s="265" t="str">
        <f>IF((AND('Scope of Work'!J11=TRUE,'Scope of Work'!J162=TRUE,'Scope of Work'!J55=TRUE,H7=FALSE,'Project Information'!K4=FALSE)),"Y","N")</f>
        <v>N</v>
      </c>
      <c r="AA642" s="265" t="str">
        <f t="shared" si="24"/>
        <v>N</v>
      </c>
      <c r="AD642" s="62"/>
      <c r="AE642" s="62"/>
      <c r="AF642" s="62"/>
      <c r="AG642" s="29"/>
    </row>
    <row r="643" spans="1:33" hidden="1">
      <c r="A643" s="73"/>
      <c r="B643" s="73"/>
      <c r="C643" s="73"/>
      <c r="D643" s="166" t="s">
        <v>2035</v>
      </c>
      <c r="E643" s="83"/>
      <c r="F643" s="83"/>
      <c r="G643" s="182" t="s">
        <v>2026</v>
      </c>
      <c r="H643" s="64" t="s">
        <v>2024</v>
      </c>
      <c r="I643" s="167">
        <v>13</v>
      </c>
      <c r="J643" s="89"/>
      <c r="K643" s="89"/>
      <c r="L643" s="89"/>
      <c r="M643" s="89"/>
      <c r="N643" s="89"/>
      <c r="O643" s="89"/>
      <c r="P643" s="168">
        <v>0</v>
      </c>
      <c r="Q643" s="91"/>
      <c r="R643" s="28"/>
      <c r="S643" s="29"/>
      <c r="T643" s="28"/>
      <c r="U643" s="30"/>
      <c r="V643" s="30"/>
      <c r="W643" s="30"/>
      <c r="X643" s="30"/>
      <c r="Y643" s="25"/>
      <c r="Z643" s="265" t="str">
        <f>IF((AND('Scope of Work'!J11=TRUE,'Scope of Work'!J162=TRUE,'Scope of Work'!J55=TRUE,H7=FALSE,'Project Information'!K4=FALSE)),"Y","N")</f>
        <v>N</v>
      </c>
      <c r="AA643" s="265" t="str">
        <f t="shared" si="24"/>
        <v>N</v>
      </c>
      <c r="AD643" s="62"/>
      <c r="AE643" s="62"/>
      <c r="AF643" s="62"/>
      <c r="AG643" s="29"/>
    </row>
    <row r="644" spans="1:33" hidden="1">
      <c r="A644" s="73"/>
      <c r="B644" s="73"/>
      <c r="C644" s="73"/>
      <c r="D644" s="166" t="s">
        <v>2036</v>
      </c>
      <c r="E644" s="83"/>
      <c r="F644" s="83"/>
      <c r="G644" s="182" t="s">
        <v>2028</v>
      </c>
      <c r="H644" s="64" t="s">
        <v>2024</v>
      </c>
      <c r="I644" s="89"/>
      <c r="J644" s="89"/>
      <c r="K644" s="167">
        <v>13</v>
      </c>
      <c r="L644" s="89"/>
      <c r="M644" s="89"/>
      <c r="N644" s="89"/>
      <c r="O644" s="89"/>
      <c r="P644" s="168">
        <v>0</v>
      </c>
      <c r="Q644" s="91"/>
      <c r="R644" s="28"/>
      <c r="S644" s="29"/>
      <c r="T644" s="28"/>
      <c r="U644" s="30"/>
      <c r="V644" s="30"/>
      <c r="W644" s="30"/>
      <c r="X644" s="30"/>
      <c r="Y644" s="25"/>
      <c r="Z644" s="265" t="str">
        <f>IF((AND('Scope of Work'!J11=TRUE,'Scope of Work'!J162=TRUE,'Scope of Work'!J55=TRUE,H7=FALSE,'Project Information'!K4=FALSE)),"Y","N")</f>
        <v>N</v>
      </c>
      <c r="AA644" s="265" t="str">
        <f t="shared" si="24"/>
        <v>N</v>
      </c>
      <c r="AD644" s="62"/>
      <c r="AE644" s="62"/>
      <c r="AF644" s="62"/>
      <c r="AG644" s="29"/>
    </row>
    <row r="645" spans="1:33" hidden="1">
      <c r="A645" s="73"/>
      <c r="B645" s="73"/>
      <c r="C645" s="73"/>
      <c r="D645" s="166" t="s">
        <v>2037</v>
      </c>
      <c r="E645" s="83"/>
      <c r="F645" s="83"/>
      <c r="G645" s="182" t="s">
        <v>2038</v>
      </c>
      <c r="H645" s="64" t="s">
        <v>2024</v>
      </c>
      <c r="I645" s="85"/>
      <c r="J645" s="89"/>
      <c r="K645" s="90">
        <v>13</v>
      </c>
      <c r="L645" s="89"/>
      <c r="M645" s="89"/>
      <c r="N645" s="89"/>
      <c r="O645" s="89"/>
      <c r="P645" s="168">
        <v>0</v>
      </c>
      <c r="Q645" s="91"/>
      <c r="R645" s="28"/>
      <c r="S645" s="29"/>
      <c r="T645" s="28"/>
      <c r="U645" s="30"/>
      <c r="V645" s="30"/>
      <c r="W645" s="30"/>
      <c r="X645" s="30"/>
      <c r="Y645" s="25"/>
      <c r="Z645" s="265" t="str">
        <f>IF((AND('Scope of Work'!J11=TRUE,'Scope of Work'!J162=TRUE,'Scope of Work'!J55=TRUE,H7=FALSE,'Project Information'!K4=FALSE)),"Y","N")</f>
        <v>N</v>
      </c>
      <c r="AA645" s="265" t="str">
        <f t="shared" si="24"/>
        <v>N</v>
      </c>
      <c r="AD645" s="62"/>
      <c r="AE645" s="62"/>
      <c r="AF645" s="62"/>
      <c r="AG645" s="29"/>
    </row>
    <row r="646" spans="1:33" hidden="1">
      <c r="A646" s="73"/>
      <c r="B646" s="73"/>
      <c r="C646" s="73"/>
      <c r="D646" s="166" t="s">
        <v>2039</v>
      </c>
      <c r="E646" s="83"/>
      <c r="F646" s="83"/>
      <c r="G646" s="182" t="s">
        <v>2040</v>
      </c>
      <c r="H646" s="64" t="s">
        <v>2024</v>
      </c>
      <c r="I646" s="167">
        <v>14</v>
      </c>
      <c r="J646" s="89"/>
      <c r="K646" s="89"/>
      <c r="L646" s="89"/>
      <c r="M646" s="89"/>
      <c r="N646" s="89"/>
      <c r="O646" s="89"/>
      <c r="P646" s="168">
        <v>0</v>
      </c>
      <c r="Q646" s="91"/>
      <c r="R646" s="28"/>
      <c r="S646" s="29"/>
      <c r="T646" s="28"/>
      <c r="U646" s="30"/>
      <c r="V646" s="30"/>
      <c r="W646" s="30"/>
      <c r="X646" s="30"/>
      <c r="Y646" s="25"/>
      <c r="Z646" s="265" t="str">
        <f>IF((AND('Scope of Work'!J20=TRUE,'Scope of Work'!J162=TRUE,'Scope of Work'!J55=TRUE,H7=FALSE,'Project Information'!K4=FALSE)),"Y","N")</f>
        <v>N</v>
      </c>
      <c r="AA646" s="265" t="str">
        <f t="shared" si="24"/>
        <v>N</v>
      </c>
      <c r="AD646" s="62"/>
      <c r="AE646" s="62"/>
      <c r="AF646" s="62"/>
      <c r="AG646" s="29"/>
    </row>
    <row r="647" spans="1:33" hidden="1">
      <c r="A647" s="73"/>
      <c r="B647" s="73"/>
      <c r="C647" s="73"/>
      <c r="D647" s="166" t="s">
        <v>2041</v>
      </c>
      <c r="E647" s="83"/>
      <c r="F647" s="83"/>
      <c r="G647" s="182" t="s">
        <v>2042</v>
      </c>
      <c r="H647" s="64" t="s">
        <v>2024</v>
      </c>
      <c r="I647" s="167">
        <v>14</v>
      </c>
      <c r="J647" s="89"/>
      <c r="K647" s="89"/>
      <c r="L647" s="89"/>
      <c r="M647" s="89"/>
      <c r="N647" s="89"/>
      <c r="O647" s="89"/>
      <c r="P647" s="168">
        <v>0</v>
      </c>
      <c r="Q647" s="91"/>
      <c r="R647" s="28"/>
      <c r="S647" s="29"/>
      <c r="T647" s="28"/>
      <c r="U647" s="30"/>
      <c r="V647" s="30"/>
      <c r="W647" s="30"/>
      <c r="X647" s="30"/>
      <c r="Y647" s="25"/>
      <c r="Z647" s="265" t="str">
        <f>IF((AND('Scope of Work'!J20=TRUE,'Scope of Work'!J162=TRUE,'Scope of Work'!J55=TRUE,H7=FALSE,'Project Information'!K4=FALSE)),"Y","N")</f>
        <v>N</v>
      </c>
      <c r="AA647" s="265" t="str">
        <f t="shared" si="24"/>
        <v>N</v>
      </c>
      <c r="AD647" s="62"/>
      <c r="AE647" s="62"/>
      <c r="AF647" s="62"/>
      <c r="AG647" s="29"/>
    </row>
    <row r="648" spans="1:33" hidden="1">
      <c r="A648" s="73"/>
      <c r="B648" s="73"/>
      <c r="C648" s="73"/>
      <c r="D648" s="166" t="s">
        <v>2039</v>
      </c>
      <c r="E648" s="83"/>
      <c r="F648" s="83"/>
      <c r="G648" s="182" t="s">
        <v>2040</v>
      </c>
      <c r="H648" s="64" t="s">
        <v>2024</v>
      </c>
      <c r="I648" s="167">
        <v>15</v>
      </c>
      <c r="J648" s="89"/>
      <c r="K648" s="89"/>
      <c r="L648" s="89"/>
      <c r="M648" s="89"/>
      <c r="N648" s="89"/>
      <c r="O648" s="89"/>
      <c r="P648" s="168">
        <v>0</v>
      </c>
      <c r="Q648" s="91"/>
      <c r="R648" s="28"/>
      <c r="S648" s="29"/>
      <c r="T648" s="28"/>
      <c r="U648" s="30"/>
      <c r="V648" s="30"/>
      <c r="W648" s="30"/>
      <c r="X648" s="30"/>
      <c r="Y648" s="25"/>
      <c r="Z648" s="265" t="str">
        <f>IF((AND('Scope of Work'!J20=TRUE,'Scope of Work'!J162=TRUE,'Scope of Work'!J55=TRUE,H7=FALSE,'Project Information'!K4=FALSE)),"Y","N")</f>
        <v>N</v>
      </c>
      <c r="AA648" s="265" t="str">
        <f t="shared" si="24"/>
        <v>N</v>
      </c>
      <c r="AD648" s="62"/>
      <c r="AE648" s="62"/>
      <c r="AF648" s="62"/>
      <c r="AG648" s="29"/>
    </row>
    <row r="649" spans="1:33" hidden="1">
      <c r="A649" s="73"/>
      <c r="B649" s="73"/>
      <c r="C649" s="73"/>
      <c r="D649" s="166" t="s">
        <v>2043</v>
      </c>
      <c r="E649" s="83"/>
      <c r="F649" s="83"/>
      <c r="G649" s="182" t="s">
        <v>2044</v>
      </c>
      <c r="H649" s="64" t="s">
        <v>2024</v>
      </c>
      <c r="I649" s="167">
        <v>15</v>
      </c>
      <c r="J649" s="89"/>
      <c r="K649" s="89"/>
      <c r="L649" s="89"/>
      <c r="M649" s="89"/>
      <c r="N649" s="89"/>
      <c r="O649" s="89"/>
      <c r="P649" s="168">
        <v>0</v>
      </c>
      <c r="Q649" s="91"/>
      <c r="R649" s="28"/>
      <c r="S649" s="29"/>
      <c r="T649" s="28"/>
      <c r="U649" s="30"/>
      <c r="V649" s="30"/>
      <c r="W649" s="30"/>
      <c r="X649" s="30"/>
      <c r="Y649" s="25"/>
      <c r="Z649" s="265" t="str">
        <f>IF((AND('Scope of Work'!J20=TRUE,'Scope of Work'!J162=TRUE,'Scope of Work'!J55=TRUE,H7=FALSE,'Project Information'!K4=FALSE)),"Y","N")</f>
        <v>N</v>
      </c>
      <c r="AA649" s="265" t="str">
        <f t="shared" si="24"/>
        <v>N</v>
      </c>
      <c r="AD649" s="62"/>
      <c r="AE649" s="62"/>
      <c r="AF649" s="62"/>
      <c r="AG649" s="29"/>
    </row>
    <row r="650" spans="1:33" hidden="1">
      <c r="A650" s="73"/>
      <c r="B650" s="73"/>
      <c r="C650" s="73"/>
      <c r="D650" s="166" t="s">
        <v>2045</v>
      </c>
      <c r="E650" s="83"/>
      <c r="F650" s="83"/>
      <c r="G650" s="182" t="s">
        <v>2046</v>
      </c>
      <c r="H650" s="64" t="s">
        <v>2024</v>
      </c>
      <c r="I650" s="167">
        <v>16</v>
      </c>
      <c r="J650" s="89"/>
      <c r="K650" s="89"/>
      <c r="L650" s="89"/>
      <c r="M650" s="89"/>
      <c r="N650" s="89"/>
      <c r="O650" s="89"/>
      <c r="P650" s="168">
        <v>0</v>
      </c>
      <c r="Q650" s="91"/>
      <c r="R650" s="28"/>
      <c r="S650" s="29"/>
      <c r="T650" s="28"/>
      <c r="U650" s="30"/>
      <c r="V650" s="30"/>
      <c r="W650" s="30"/>
      <c r="X650" s="30"/>
      <c r="Y650" s="25"/>
      <c r="Z650" s="265" t="str">
        <f>IF((AND('Scope of Work'!J23=TRUE,'Scope of Work'!J162=TRUE,'Scope of Work'!J55=TRUE,H7=FALSE,'Project Information'!K4=FALSE)),"Y","N")</f>
        <v>N</v>
      </c>
      <c r="AA650" s="265" t="str">
        <f t="shared" si="24"/>
        <v>N</v>
      </c>
      <c r="AD650" s="62"/>
      <c r="AE650" s="62"/>
      <c r="AF650" s="62"/>
      <c r="AG650" s="29"/>
    </row>
    <row r="651" spans="1:33" hidden="1">
      <c r="A651" s="73"/>
      <c r="B651" s="73"/>
      <c r="C651" s="73"/>
      <c r="D651" s="166" t="s">
        <v>2047</v>
      </c>
      <c r="E651" s="83"/>
      <c r="F651" s="83"/>
      <c r="G651" s="182" t="s">
        <v>2046</v>
      </c>
      <c r="H651" s="64" t="s">
        <v>2024</v>
      </c>
      <c r="I651" s="167">
        <v>17</v>
      </c>
      <c r="J651" s="89"/>
      <c r="K651" s="89"/>
      <c r="L651" s="89"/>
      <c r="M651" s="89"/>
      <c r="N651" s="89"/>
      <c r="O651" s="89"/>
      <c r="P651" s="168">
        <v>0</v>
      </c>
      <c r="Q651" s="91"/>
      <c r="R651" s="28"/>
      <c r="S651" s="29"/>
      <c r="T651" s="28"/>
      <c r="U651" s="30"/>
      <c r="V651" s="30"/>
      <c r="W651" s="30"/>
      <c r="X651" s="30"/>
      <c r="Y651" s="25"/>
      <c r="Z651" s="265" t="str">
        <f>IF((AND('Scope of Work'!J23=TRUE,'Scope of Work'!J162=TRUE,'Scope of Work'!J55=TRUE,H7=FALSE,'Project Information'!K4=FALSE)),"Y","N")</f>
        <v>N</v>
      </c>
      <c r="AA651" s="265" t="str">
        <f t="shared" si="24"/>
        <v>N</v>
      </c>
      <c r="AD651" s="62"/>
      <c r="AE651" s="62"/>
      <c r="AF651" s="62"/>
      <c r="AG651" s="29"/>
    </row>
    <row r="652" spans="1:33" hidden="1">
      <c r="A652" s="73"/>
      <c r="B652" s="73"/>
      <c r="C652" s="73"/>
      <c r="D652" s="166" t="s">
        <v>2048</v>
      </c>
      <c r="E652" s="83"/>
      <c r="F652" s="83"/>
      <c r="G652" s="182" t="s">
        <v>2049</v>
      </c>
      <c r="H652" s="64" t="s">
        <v>2024</v>
      </c>
      <c r="I652" s="85"/>
      <c r="J652" s="89"/>
      <c r="K652" s="90">
        <v>17</v>
      </c>
      <c r="L652" s="89"/>
      <c r="M652" s="89"/>
      <c r="N652" s="89"/>
      <c r="O652" s="89"/>
      <c r="P652" s="168">
        <v>0</v>
      </c>
      <c r="Q652" s="91"/>
      <c r="R652" s="28"/>
      <c r="S652" s="29"/>
      <c r="T652" s="28"/>
      <c r="U652" s="30"/>
      <c r="V652" s="30"/>
      <c r="W652" s="30"/>
      <c r="X652" s="30"/>
      <c r="Y652" s="25"/>
      <c r="Z652" s="265" t="str">
        <f>IF((AND('Scope of Work'!J23=TRUE,'Scope of Work'!J162=TRUE,'Scope of Work'!J55=TRUE,H7=FALSE,'Project Information'!K4=FALSE)),"Y","N")</f>
        <v>N</v>
      </c>
      <c r="AA652" s="265" t="str">
        <f t="shared" si="24"/>
        <v>N</v>
      </c>
      <c r="AD652" s="62"/>
      <c r="AE652" s="62"/>
      <c r="AF652" s="62"/>
      <c r="AG652" s="29"/>
    </row>
    <row r="653" spans="1:33" hidden="1">
      <c r="A653" s="73"/>
      <c r="B653" s="73"/>
      <c r="C653" s="73"/>
      <c r="D653" s="496"/>
      <c r="E653" s="59"/>
      <c r="F653" s="504"/>
      <c r="G653" s="498" t="s">
        <v>2021</v>
      </c>
      <c r="H653" s="498" t="s">
        <v>22</v>
      </c>
      <c r="I653" s="499" t="s">
        <v>23</v>
      </c>
      <c r="J653" s="500"/>
      <c r="K653" s="499" t="s">
        <v>25</v>
      </c>
      <c r="L653" s="501" t="s">
        <v>26</v>
      </c>
      <c r="M653" s="501" t="s">
        <v>26</v>
      </c>
      <c r="N653" s="498" t="s">
        <v>27</v>
      </c>
      <c r="O653" s="498" t="s">
        <v>28</v>
      </c>
      <c r="P653" s="502"/>
      <c r="Q653" s="503"/>
      <c r="R653" s="28"/>
      <c r="S653" s="29"/>
      <c r="T653" s="28"/>
      <c r="U653" s="30"/>
      <c r="V653" s="30"/>
      <c r="W653" s="30"/>
      <c r="X653" s="30"/>
      <c r="Y653" s="25"/>
      <c r="Z653" s="265" t="str">
        <f>IF('Scope of Work'!J162=TRUE,IF(COUNTIF(AA655:AA673,"Y"),"Show","Hide"),IF(COUNTIF(Z655:Z673,"Y"),"Show","Hide"))</f>
        <v>Hide</v>
      </c>
      <c r="AA653" s="265" t="str">
        <f>IF(Z653="Show","Y","N")</f>
        <v>N</v>
      </c>
      <c r="AD653" s="62"/>
      <c r="AE653" s="62"/>
      <c r="AF653" s="62"/>
      <c r="AG653" s="29"/>
    </row>
    <row r="654" spans="1:33" hidden="1">
      <c r="A654" s="73"/>
      <c r="B654" s="73"/>
      <c r="C654" s="73"/>
      <c r="D654" s="496"/>
      <c r="E654" s="59"/>
      <c r="F654" s="504"/>
      <c r="G654" s="505" t="s">
        <v>98</v>
      </c>
      <c r="H654" s="501" t="s">
        <v>32</v>
      </c>
      <c r="I654" s="499" t="s">
        <v>33</v>
      </c>
      <c r="J654" s="500"/>
      <c r="K654" s="499" t="s">
        <v>33</v>
      </c>
      <c r="L654" s="501" t="s">
        <v>33</v>
      </c>
      <c r="M654" s="501" t="s">
        <v>29</v>
      </c>
      <c r="N654" s="498" t="s">
        <v>34</v>
      </c>
      <c r="O654" s="498" t="s">
        <v>29</v>
      </c>
      <c r="P654" s="502"/>
      <c r="Q654" s="503"/>
      <c r="R654" s="28"/>
      <c r="S654" s="29"/>
      <c r="T654" s="28"/>
      <c r="U654" s="30"/>
      <c r="V654" s="30"/>
      <c r="W654" s="30"/>
      <c r="X654" s="30"/>
      <c r="Y654" s="25"/>
      <c r="Z654" s="265" t="str">
        <f>IF('Scope of Work'!J162=TRUE,IF(COUNTIF(AA655:AA673,"Y"),"Show","Hide"),IF(COUNTIF(Z655:Z673,"Y"),"Show","Hide"))</f>
        <v>Hide</v>
      </c>
      <c r="AA654" s="265" t="str">
        <f>IF(Z654="Show","Y","N")</f>
        <v>N</v>
      </c>
      <c r="AD654" s="62"/>
      <c r="AE654" s="62"/>
      <c r="AF654" s="62"/>
      <c r="AG654" s="29"/>
    </row>
    <row r="655" spans="1:33" hidden="1">
      <c r="A655" s="73"/>
      <c r="B655" s="73"/>
      <c r="C655" s="73"/>
      <c r="D655" s="166" t="s">
        <v>2022</v>
      </c>
      <c r="E655" s="83"/>
      <c r="F655" s="83"/>
      <c r="G655" s="182" t="s">
        <v>2023</v>
      </c>
      <c r="H655" s="64" t="s">
        <v>2024</v>
      </c>
      <c r="I655" s="167">
        <v>18</v>
      </c>
      <c r="J655" s="89"/>
      <c r="K655" s="89"/>
      <c r="L655" s="83" t="s">
        <v>141</v>
      </c>
      <c r="M655" s="64" t="s">
        <v>38</v>
      </c>
      <c r="N655" s="64" t="s">
        <v>39</v>
      </c>
      <c r="O655" s="64" t="s">
        <v>40</v>
      </c>
      <c r="P655" s="168">
        <v>0</v>
      </c>
      <c r="Q655" s="91"/>
      <c r="R655" s="28"/>
      <c r="S655" s="29"/>
      <c r="T655" s="28"/>
      <c r="U655" s="30"/>
      <c r="V655" s="30"/>
      <c r="W655" s="30"/>
      <c r="X655" s="30"/>
      <c r="Y655" s="25"/>
      <c r="Z655" s="265" t="str">
        <f>IF((AND('Scope of Work'!J11=TRUE,'Scope of Work'!J162=TRUE,'Scope of Work'!J56=TRUE,H7=FALSE,'Project Information'!K4=FALSE)),"Y","N")</f>
        <v>N</v>
      </c>
      <c r="AA655" s="265" t="str">
        <f>IF($Z655="Y","Y","N")</f>
        <v>N</v>
      </c>
      <c r="AD655" s="62"/>
      <c r="AE655" s="62"/>
      <c r="AF655" s="62"/>
      <c r="AG655" s="29"/>
    </row>
    <row r="656" spans="1:33" hidden="1">
      <c r="A656" s="73"/>
      <c r="B656" s="73"/>
      <c r="C656" s="73"/>
      <c r="D656" s="166" t="s">
        <v>2050</v>
      </c>
      <c r="E656" s="83"/>
      <c r="F656" s="83"/>
      <c r="G656" s="182" t="s">
        <v>2026</v>
      </c>
      <c r="H656" s="64" t="s">
        <v>2024</v>
      </c>
      <c r="I656" s="167">
        <v>18</v>
      </c>
      <c r="J656" s="89"/>
      <c r="K656" s="89"/>
      <c r="L656" s="238"/>
      <c r="M656" s="238"/>
      <c r="N656" s="238"/>
      <c r="O656" s="238"/>
      <c r="P656" s="168">
        <v>0</v>
      </c>
      <c r="Q656" s="91"/>
      <c r="R656" s="28"/>
      <c r="S656" s="29"/>
      <c r="T656" s="28"/>
      <c r="U656" s="30"/>
      <c r="V656" s="30"/>
      <c r="W656" s="30"/>
      <c r="X656" s="30"/>
      <c r="Y656" s="25"/>
      <c r="Z656" s="265" t="str">
        <f>IF((AND('Scope of Work'!J11=TRUE,'Scope of Work'!J162=TRUE,'Scope of Work'!J56=TRUE,H7=FALSE,'Project Information'!K4=FALSE)),"Y","N")</f>
        <v>N</v>
      </c>
      <c r="AA656" s="265" t="str">
        <f t="shared" ref="AA656:AA673" si="25">IF($Z656="Y","Y","N")</f>
        <v>N</v>
      </c>
      <c r="AD656" s="62"/>
      <c r="AE656" s="62"/>
      <c r="AF656" s="62"/>
      <c r="AG656" s="29"/>
    </row>
    <row r="657" spans="1:33" hidden="1">
      <c r="A657" s="73"/>
      <c r="B657" s="73"/>
      <c r="C657" s="73"/>
      <c r="D657" s="166" t="s">
        <v>2051</v>
      </c>
      <c r="E657" s="83"/>
      <c r="F657" s="83"/>
      <c r="G657" s="182" t="s">
        <v>2028</v>
      </c>
      <c r="H657" s="64" t="s">
        <v>2024</v>
      </c>
      <c r="I657" s="89"/>
      <c r="J657" s="89"/>
      <c r="K657" s="167">
        <v>18</v>
      </c>
      <c r="L657" s="238"/>
      <c r="M657" s="238"/>
      <c r="N657" s="238"/>
      <c r="O657" s="238"/>
      <c r="P657" s="168">
        <v>0</v>
      </c>
      <c r="Q657" s="91"/>
      <c r="R657" s="28"/>
      <c r="S657" s="29"/>
      <c r="T657" s="28"/>
      <c r="U657" s="30"/>
      <c r="V657" s="30"/>
      <c r="W657" s="30"/>
      <c r="X657" s="30"/>
      <c r="Y657" s="25"/>
      <c r="Z657" s="265" t="str">
        <f>IF((AND('Scope of Work'!J20=TRUE,'Scope of Work'!J162=TRUE,'Scope of Work'!J56=TRUE,H7=FALSE,'Project Information'!K4=FALSE)),"Y","N")</f>
        <v>N</v>
      </c>
      <c r="AA657" s="265" t="str">
        <f t="shared" si="25"/>
        <v>N</v>
      </c>
      <c r="AD657" s="62"/>
      <c r="AE657" s="62"/>
      <c r="AF657" s="62"/>
      <c r="AG657" s="29"/>
    </row>
    <row r="658" spans="1:33" hidden="1">
      <c r="A658" s="73"/>
      <c r="B658" s="73"/>
      <c r="C658" s="73"/>
      <c r="D658" s="166" t="s">
        <v>2022</v>
      </c>
      <c r="E658" s="83"/>
      <c r="F658" s="83"/>
      <c r="G658" s="182" t="s">
        <v>2029</v>
      </c>
      <c r="H658" s="64" t="s">
        <v>2024</v>
      </c>
      <c r="I658" s="167">
        <v>19</v>
      </c>
      <c r="J658" s="89"/>
      <c r="K658" s="85"/>
      <c r="L658" s="83" t="s">
        <v>141</v>
      </c>
      <c r="M658" s="64" t="s">
        <v>38</v>
      </c>
      <c r="N658" s="64" t="s">
        <v>39</v>
      </c>
      <c r="O658" s="64" t="s">
        <v>40</v>
      </c>
      <c r="P658" s="168">
        <v>0</v>
      </c>
      <c r="Q658" s="91"/>
      <c r="R658" s="28"/>
      <c r="S658" s="29"/>
      <c r="T658" s="28"/>
      <c r="U658" s="30"/>
      <c r="V658" s="30"/>
      <c r="W658" s="30"/>
      <c r="X658" s="30"/>
      <c r="Y658" s="25"/>
      <c r="Z658" s="265" t="str">
        <f>IF((AND('Scope of Work'!J11=TRUE,'Scope of Work'!J162=TRUE,'Scope of Work'!J56=TRUE,H7=FALSE,'Project Information'!K4=FALSE)),"Y","N")</f>
        <v>N</v>
      </c>
      <c r="AA658" s="265" t="str">
        <f t="shared" si="25"/>
        <v>N</v>
      </c>
      <c r="AD658" s="62"/>
      <c r="AE658" s="62"/>
      <c r="AF658" s="62"/>
      <c r="AG658" s="29"/>
    </row>
    <row r="659" spans="1:33" hidden="1">
      <c r="A659" s="73"/>
      <c r="B659" s="73"/>
      <c r="C659" s="73"/>
      <c r="D659" s="166" t="s">
        <v>2050</v>
      </c>
      <c r="E659" s="83"/>
      <c r="F659" s="83"/>
      <c r="G659" s="182" t="s">
        <v>2030</v>
      </c>
      <c r="H659" s="64" t="s">
        <v>2024</v>
      </c>
      <c r="I659" s="89"/>
      <c r="J659" s="89"/>
      <c r="K659" s="129">
        <v>19</v>
      </c>
      <c r="L659" s="238"/>
      <c r="M659" s="238"/>
      <c r="N659" s="238"/>
      <c r="O659" s="238"/>
      <c r="P659" s="168">
        <v>0</v>
      </c>
      <c r="Q659" s="91"/>
      <c r="R659" s="28"/>
      <c r="S659" s="29"/>
      <c r="T659" s="28"/>
      <c r="U659" s="30"/>
      <c r="V659" s="30"/>
      <c r="W659" s="30"/>
      <c r="X659" s="30"/>
      <c r="Y659" s="25"/>
      <c r="Z659" s="265" t="str">
        <f>IF((AND('Scope of Work'!J11=TRUE,'Scope of Work'!J162=TRUE,'Scope of Work'!J56=TRUE,H7=FALSE,'Project Information'!K4=FALSE)),"Y","N")</f>
        <v>N</v>
      </c>
      <c r="AA659" s="265" t="str">
        <f t="shared" si="25"/>
        <v>N</v>
      </c>
      <c r="AD659" s="62"/>
      <c r="AE659" s="62"/>
      <c r="AF659" s="62"/>
      <c r="AG659" s="29"/>
    </row>
    <row r="660" spans="1:33" hidden="1">
      <c r="A660" s="73"/>
      <c r="B660" s="73"/>
      <c r="C660" s="73"/>
      <c r="D660" s="166" t="s">
        <v>2022</v>
      </c>
      <c r="E660" s="83"/>
      <c r="F660" s="83"/>
      <c r="G660" s="182" t="s">
        <v>2023</v>
      </c>
      <c r="H660" s="64" t="s">
        <v>2024</v>
      </c>
      <c r="I660" s="167">
        <v>20</v>
      </c>
      <c r="J660" s="89"/>
      <c r="K660" s="85"/>
      <c r="L660" s="83" t="s">
        <v>141</v>
      </c>
      <c r="M660" s="64" t="s">
        <v>38</v>
      </c>
      <c r="N660" s="64" t="s">
        <v>39</v>
      </c>
      <c r="O660" s="64" t="s">
        <v>40</v>
      </c>
      <c r="P660" s="168">
        <v>0</v>
      </c>
      <c r="Q660" s="91"/>
      <c r="R660" s="28"/>
      <c r="S660" s="29"/>
      <c r="T660" s="28"/>
      <c r="U660" s="30"/>
      <c r="V660" s="30"/>
      <c r="W660" s="30"/>
      <c r="X660" s="30"/>
      <c r="Y660" s="25"/>
      <c r="Z660" s="265" t="str">
        <f>IF((AND('Scope of Work'!J11=TRUE,'Scope of Work'!J162=TRUE,'Scope of Work'!J56=TRUE,H7=FALSE,'Project Information'!K4=FALSE)),"Y","N")</f>
        <v>N</v>
      </c>
      <c r="AA660" s="265" t="str">
        <f t="shared" si="25"/>
        <v>N</v>
      </c>
      <c r="AD660" s="62"/>
      <c r="AE660" s="62"/>
      <c r="AF660" s="62"/>
      <c r="AG660" s="29"/>
    </row>
    <row r="661" spans="1:33" hidden="1">
      <c r="A661" s="73"/>
      <c r="B661" s="73"/>
      <c r="C661" s="73"/>
      <c r="D661" s="166" t="s">
        <v>2052</v>
      </c>
      <c r="E661" s="83"/>
      <c r="F661" s="83"/>
      <c r="G661" s="182" t="s">
        <v>2032</v>
      </c>
      <c r="H661" s="64" t="s">
        <v>2024</v>
      </c>
      <c r="I661" s="167">
        <v>20</v>
      </c>
      <c r="J661" s="89"/>
      <c r="K661" s="85"/>
      <c r="L661" s="238"/>
      <c r="M661" s="238"/>
      <c r="N661" s="238"/>
      <c r="O661" s="238"/>
      <c r="P661" s="168">
        <v>0</v>
      </c>
      <c r="Q661" s="91"/>
      <c r="R661" s="28"/>
      <c r="S661" s="29"/>
      <c r="T661" s="28"/>
      <c r="U661" s="30"/>
      <c r="V661" s="30"/>
      <c r="W661" s="30"/>
      <c r="X661" s="30"/>
      <c r="Y661" s="25"/>
      <c r="Z661" s="265" t="str">
        <f>IF((AND('Scope of Work'!J11=TRUE,'Scope of Work'!J162=TRUE,'Scope of Work'!J56=TRUE,H7=FALSE,'Project Information'!K4=FALSE)),"Y","N")</f>
        <v>N</v>
      </c>
      <c r="AA661" s="265" t="str">
        <f t="shared" si="25"/>
        <v>N</v>
      </c>
      <c r="AD661" s="62"/>
      <c r="AE661" s="62"/>
      <c r="AF661" s="62"/>
      <c r="AG661" s="29"/>
    </row>
    <row r="662" spans="1:33" hidden="1">
      <c r="A662" s="73"/>
      <c r="B662" s="73"/>
      <c r="C662" s="73"/>
      <c r="D662" s="166" t="s">
        <v>2053</v>
      </c>
      <c r="E662" s="83"/>
      <c r="F662" s="83"/>
      <c r="G662" s="182" t="s">
        <v>2034</v>
      </c>
      <c r="H662" s="64" t="s">
        <v>2024</v>
      </c>
      <c r="I662" s="89"/>
      <c r="J662" s="89"/>
      <c r="K662" s="167">
        <v>20</v>
      </c>
      <c r="L662" s="238"/>
      <c r="M662" s="238"/>
      <c r="N662" s="238"/>
      <c r="O662" s="238"/>
      <c r="P662" s="168">
        <v>0</v>
      </c>
      <c r="Q662" s="91"/>
      <c r="R662" s="28"/>
      <c r="S662" s="29"/>
      <c r="T662" s="28"/>
      <c r="U662" s="30"/>
      <c r="V662" s="30"/>
      <c r="W662" s="30"/>
      <c r="X662" s="30"/>
      <c r="Y662" s="25"/>
      <c r="Z662" s="265" t="str">
        <f>IF((AND('Scope of Work'!J20=TRUE,'Scope of Work'!J162=TRUE,'Scope of Work'!J56=TRUE,H7=FALSE,'Project Information'!K4=FALSE)),"Y","N")</f>
        <v>N</v>
      </c>
      <c r="AA662" s="265" t="str">
        <f t="shared" si="25"/>
        <v>N</v>
      </c>
      <c r="AD662" s="62"/>
      <c r="AE662" s="62"/>
      <c r="AF662" s="62"/>
      <c r="AG662" s="29"/>
    </row>
    <row r="663" spans="1:33" hidden="1">
      <c r="A663" s="73"/>
      <c r="B663" s="73"/>
      <c r="C663" s="73"/>
      <c r="D663" s="166" t="s">
        <v>2022</v>
      </c>
      <c r="E663" s="83"/>
      <c r="F663" s="83"/>
      <c r="G663" s="182" t="s">
        <v>2023</v>
      </c>
      <c r="H663" s="64" t="s">
        <v>2024</v>
      </c>
      <c r="I663" s="167">
        <v>21</v>
      </c>
      <c r="J663" s="89"/>
      <c r="K663" s="89"/>
      <c r="L663" s="83" t="s">
        <v>141</v>
      </c>
      <c r="M663" s="64" t="s">
        <v>38</v>
      </c>
      <c r="N663" s="64" t="s">
        <v>39</v>
      </c>
      <c r="O663" s="64" t="s">
        <v>40</v>
      </c>
      <c r="P663" s="168">
        <v>0</v>
      </c>
      <c r="Q663" s="91"/>
      <c r="R663" s="28"/>
      <c r="S663" s="29"/>
      <c r="T663" s="28"/>
      <c r="U663" s="30"/>
      <c r="V663" s="30"/>
      <c r="W663" s="30"/>
      <c r="X663" s="30"/>
      <c r="Y663" s="25"/>
      <c r="Z663" s="265" t="str">
        <f>IF((AND('Scope of Work'!J20=TRUE,'Scope of Work'!J162=TRUE,'Scope of Work'!J56=TRUE,H7=FALSE,'Project Information'!K4=FALSE)),"Y","N")</f>
        <v>N</v>
      </c>
      <c r="AA663" s="265" t="str">
        <f t="shared" si="25"/>
        <v>N</v>
      </c>
      <c r="AD663" s="62"/>
      <c r="AE663" s="62"/>
      <c r="AF663" s="62"/>
      <c r="AG663" s="29"/>
    </row>
    <row r="664" spans="1:33" hidden="1">
      <c r="A664" s="73"/>
      <c r="B664" s="73"/>
      <c r="C664" s="73"/>
      <c r="D664" s="166" t="s">
        <v>2054</v>
      </c>
      <c r="E664" s="83"/>
      <c r="F664" s="83"/>
      <c r="G664" s="182" t="s">
        <v>2026</v>
      </c>
      <c r="H664" s="64" t="s">
        <v>2024</v>
      </c>
      <c r="I664" s="167">
        <v>21</v>
      </c>
      <c r="J664" s="89"/>
      <c r="K664" s="89"/>
      <c r="L664" s="238"/>
      <c r="M664" s="238"/>
      <c r="N664" s="238"/>
      <c r="O664" s="238"/>
      <c r="P664" s="168">
        <v>0</v>
      </c>
      <c r="Q664" s="91"/>
      <c r="R664" s="28"/>
      <c r="S664" s="29"/>
      <c r="T664" s="28"/>
      <c r="U664" s="30"/>
      <c r="V664" s="30"/>
      <c r="W664" s="30"/>
      <c r="X664" s="30"/>
      <c r="Y664" s="25"/>
      <c r="Z664" s="265" t="str">
        <f>IF((AND('Scope of Work'!J20=TRUE,'Scope of Work'!J162=TRUE,'Scope of Work'!J56=TRUE,H7=FALSE,'Project Information'!K4=FALSE)),"Y","N")</f>
        <v>N</v>
      </c>
      <c r="AA664" s="265" t="str">
        <f t="shared" si="25"/>
        <v>N</v>
      </c>
      <c r="AD664" s="62"/>
      <c r="AE664" s="62"/>
      <c r="AF664" s="62"/>
      <c r="AG664" s="29"/>
    </row>
    <row r="665" spans="1:33" hidden="1">
      <c r="A665" s="73"/>
      <c r="B665" s="73"/>
      <c r="C665" s="73"/>
      <c r="D665" s="166" t="s">
        <v>2041</v>
      </c>
      <c r="E665" s="83"/>
      <c r="F665" s="83"/>
      <c r="G665" s="182" t="s">
        <v>2028</v>
      </c>
      <c r="H665" s="64" t="s">
        <v>2024</v>
      </c>
      <c r="I665" s="89"/>
      <c r="J665" s="89"/>
      <c r="K665" s="167">
        <v>21</v>
      </c>
      <c r="L665" s="238"/>
      <c r="M665" s="238"/>
      <c r="N665" s="238"/>
      <c r="O665" s="238"/>
      <c r="P665" s="168">
        <v>0</v>
      </c>
      <c r="Q665" s="91"/>
      <c r="R665" s="28"/>
      <c r="S665" s="29"/>
      <c r="T665" s="28"/>
      <c r="U665" s="30"/>
      <c r="V665" s="30"/>
      <c r="W665" s="30"/>
      <c r="X665" s="30"/>
      <c r="Y665" s="25"/>
      <c r="Z665" s="265" t="str">
        <f>IF((AND('Scope of Work'!J20=TRUE,'Scope of Work'!J162=TRUE,'Scope of Work'!J56=TRUE,H7=FALSE,'Project Information'!K4=FALSE)),"Y","N")</f>
        <v>N</v>
      </c>
      <c r="AA665" s="265" t="str">
        <f t="shared" si="25"/>
        <v>N</v>
      </c>
      <c r="AD665" s="62"/>
      <c r="AE665" s="62"/>
      <c r="AF665" s="62"/>
      <c r="AG665" s="29"/>
    </row>
    <row r="666" spans="1:33" hidden="1">
      <c r="A666" s="73"/>
      <c r="B666" s="73"/>
      <c r="C666" s="73"/>
      <c r="D666" s="166" t="s">
        <v>2055</v>
      </c>
      <c r="E666" s="83"/>
      <c r="F666" s="83"/>
      <c r="G666" s="182" t="s">
        <v>2038</v>
      </c>
      <c r="H666" s="64" t="s">
        <v>2024</v>
      </c>
      <c r="I666" s="85"/>
      <c r="J666" s="89"/>
      <c r="K666" s="90">
        <v>21</v>
      </c>
      <c r="L666" s="238"/>
      <c r="M666" s="238"/>
      <c r="N666" s="238"/>
      <c r="O666" s="238"/>
      <c r="P666" s="168">
        <v>0</v>
      </c>
      <c r="Q666" s="91"/>
      <c r="R666" s="28"/>
      <c r="S666" s="29"/>
      <c r="T666" s="28"/>
      <c r="U666" s="30"/>
      <c r="V666" s="30"/>
      <c r="W666" s="30"/>
      <c r="X666" s="30"/>
      <c r="Y666" s="25"/>
      <c r="Z666" s="265" t="str">
        <f>IF((AND('Scope of Work'!J20=TRUE,'Scope of Work'!J162=TRUE,'Scope of Work'!J56=TRUE,H7=FALSE,'Project Information'!K4=FALSE)),"Y","N")</f>
        <v>N</v>
      </c>
      <c r="AA666" s="265" t="str">
        <f t="shared" si="25"/>
        <v>N</v>
      </c>
      <c r="AD666" s="62"/>
      <c r="AE666" s="62"/>
      <c r="AF666" s="62"/>
      <c r="AG666" s="29"/>
    </row>
    <row r="667" spans="1:33" hidden="1">
      <c r="A667" s="73"/>
      <c r="B667" s="73"/>
      <c r="C667" s="73"/>
      <c r="D667" s="166" t="s">
        <v>2039</v>
      </c>
      <c r="E667" s="83"/>
      <c r="F667" s="83"/>
      <c r="G667" s="182" t="s">
        <v>2040</v>
      </c>
      <c r="H667" s="64" t="s">
        <v>2024</v>
      </c>
      <c r="I667" s="167">
        <v>22</v>
      </c>
      <c r="J667" s="89"/>
      <c r="K667" s="89"/>
      <c r="L667" s="83" t="s">
        <v>141</v>
      </c>
      <c r="M667" s="64" t="s">
        <v>38</v>
      </c>
      <c r="N667" s="64" t="s">
        <v>39</v>
      </c>
      <c r="O667" s="64" t="s">
        <v>40</v>
      </c>
      <c r="P667" s="168">
        <v>0</v>
      </c>
      <c r="Q667" s="91"/>
      <c r="R667" s="28"/>
      <c r="S667" s="29"/>
      <c r="T667" s="28"/>
      <c r="U667" s="30"/>
      <c r="V667" s="30"/>
      <c r="W667" s="30"/>
      <c r="X667" s="30"/>
      <c r="Y667" s="25"/>
      <c r="Z667" s="265" t="str">
        <f>IF((AND('Scope of Work'!J20=TRUE,'Scope of Work'!J162=TRUE,'Scope of Work'!J56=TRUE,H7=FALSE,'Project Information'!K4=FALSE)),"Y","N")</f>
        <v>N</v>
      </c>
      <c r="AA667" s="265" t="str">
        <f t="shared" si="25"/>
        <v>N</v>
      </c>
      <c r="AD667" s="62"/>
      <c r="AE667" s="62"/>
      <c r="AF667" s="62"/>
      <c r="AG667" s="29"/>
    </row>
    <row r="668" spans="1:33" hidden="1">
      <c r="A668" s="73"/>
      <c r="B668" s="73"/>
      <c r="C668" s="73"/>
      <c r="D668" s="166" t="s">
        <v>2056</v>
      </c>
      <c r="E668" s="83"/>
      <c r="F668" s="83"/>
      <c r="G668" s="182" t="s">
        <v>2042</v>
      </c>
      <c r="H668" s="64" t="s">
        <v>2024</v>
      </c>
      <c r="I668" s="167">
        <v>22</v>
      </c>
      <c r="J668" s="89"/>
      <c r="K668" s="89"/>
      <c r="L668" s="238"/>
      <c r="M668" s="238"/>
      <c r="N668" s="238"/>
      <c r="O668" s="238"/>
      <c r="P668" s="168">
        <v>0</v>
      </c>
      <c r="Q668" s="91"/>
      <c r="R668" s="28"/>
      <c r="S668" s="29"/>
      <c r="T668" s="28"/>
      <c r="U668" s="30"/>
      <c r="V668" s="30"/>
      <c r="W668" s="30"/>
      <c r="X668" s="30"/>
      <c r="Y668" s="25"/>
      <c r="Z668" s="265" t="str">
        <f>IF((AND('Scope of Work'!J20=TRUE,'Scope of Work'!J162=TRUE,'Scope of Work'!J56=TRUE,H7=FALSE,'Project Information'!K4=FALSE)),"Y","N")</f>
        <v>N</v>
      </c>
      <c r="AA668" s="265" t="str">
        <f t="shared" si="25"/>
        <v>N</v>
      </c>
      <c r="AD668" s="62"/>
      <c r="AE668" s="62"/>
      <c r="AF668" s="62"/>
      <c r="AG668" s="29"/>
    </row>
    <row r="669" spans="1:33" hidden="1">
      <c r="A669" s="73"/>
      <c r="B669" s="73"/>
      <c r="C669" s="73"/>
      <c r="D669" s="166" t="s">
        <v>2039</v>
      </c>
      <c r="E669" s="83"/>
      <c r="F669" s="83"/>
      <c r="G669" s="182" t="s">
        <v>2040</v>
      </c>
      <c r="H669" s="64" t="s">
        <v>2024</v>
      </c>
      <c r="I669" s="167">
        <v>23</v>
      </c>
      <c r="J669" s="89"/>
      <c r="K669" s="89"/>
      <c r="L669" s="83" t="s">
        <v>141</v>
      </c>
      <c r="M669" s="64" t="s">
        <v>38</v>
      </c>
      <c r="N669" s="64" t="s">
        <v>39</v>
      </c>
      <c r="O669" s="64" t="s">
        <v>40</v>
      </c>
      <c r="P669" s="168">
        <v>0</v>
      </c>
      <c r="Q669" s="91"/>
      <c r="R669" s="28"/>
      <c r="S669" s="29"/>
      <c r="T669" s="28"/>
      <c r="U669" s="30"/>
      <c r="V669" s="30"/>
      <c r="W669" s="30"/>
      <c r="X669" s="30"/>
      <c r="Y669" s="25"/>
      <c r="Z669" s="265" t="str">
        <f>IF((AND('Scope of Work'!J20=TRUE,'Scope of Work'!J162=TRUE,'Scope of Work'!J56=TRUE,H7=FALSE,'Project Information'!K4=FALSE)),"Y","N")</f>
        <v>N</v>
      </c>
      <c r="AA669" s="265" t="str">
        <f t="shared" si="25"/>
        <v>N</v>
      </c>
      <c r="AD669" s="62"/>
      <c r="AE669" s="62"/>
      <c r="AF669" s="62"/>
      <c r="AG669" s="29"/>
    </row>
    <row r="670" spans="1:33" hidden="1">
      <c r="A670" s="73"/>
      <c r="B670" s="73"/>
      <c r="C670" s="73"/>
      <c r="D670" s="166" t="s">
        <v>2057</v>
      </c>
      <c r="E670" s="83"/>
      <c r="F670" s="83"/>
      <c r="G670" s="182" t="s">
        <v>2044</v>
      </c>
      <c r="H670" s="64" t="s">
        <v>2024</v>
      </c>
      <c r="I670" s="167">
        <v>23</v>
      </c>
      <c r="J670" s="89"/>
      <c r="K670" s="89"/>
      <c r="L670" s="238"/>
      <c r="M670" s="238"/>
      <c r="N670" s="238"/>
      <c r="O670" s="238"/>
      <c r="P670" s="168">
        <v>0</v>
      </c>
      <c r="Q670" s="91"/>
      <c r="R670" s="28"/>
      <c r="S670" s="29"/>
      <c r="T670" s="28"/>
      <c r="U670" s="30"/>
      <c r="V670" s="30"/>
      <c r="W670" s="30"/>
      <c r="X670" s="30"/>
      <c r="Y670" s="25"/>
      <c r="Z670" s="265" t="str">
        <f>IF((AND('Scope of Work'!J20=TRUE,'Scope of Work'!J162=TRUE,'Scope of Work'!J56=TRUE,H7=FALSE,'Project Information'!K4=FALSE)),"Y","N")</f>
        <v>N</v>
      </c>
      <c r="AA670" s="265" t="str">
        <f t="shared" si="25"/>
        <v>N</v>
      </c>
      <c r="AD670" s="62"/>
      <c r="AE670" s="62"/>
      <c r="AF670" s="62"/>
      <c r="AG670" s="29"/>
    </row>
    <row r="671" spans="1:33" hidden="1">
      <c r="A671" s="73"/>
      <c r="B671" s="73"/>
      <c r="C671" s="73"/>
      <c r="D671" s="166" t="s">
        <v>2058</v>
      </c>
      <c r="E671" s="83"/>
      <c r="F671" s="83"/>
      <c r="G671" s="182" t="s">
        <v>2046</v>
      </c>
      <c r="H671" s="64" t="s">
        <v>2024</v>
      </c>
      <c r="I671" s="167">
        <v>24</v>
      </c>
      <c r="J671" s="89"/>
      <c r="K671" s="89"/>
      <c r="L671" s="83" t="s">
        <v>141</v>
      </c>
      <c r="M671" s="64" t="s">
        <v>38</v>
      </c>
      <c r="N671" s="64" t="s">
        <v>39</v>
      </c>
      <c r="O671" s="64" t="s">
        <v>40</v>
      </c>
      <c r="P671" s="168">
        <v>0</v>
      </c>
      <c r="Q671" s="91"/>
      <c r="R671" s="28"/>
      <c r="S671" s="29"/>
      <c r="T671" s="28"/>
      <c r="U671" s="30"/>
      <c r="V671" s="30"/>
      <c r="W671" s="30"/>
      <c r="X671" s="30"/>
      <c r="Y671" s="25"/>
      <c r="Z671" s="265" t="str">
        <f>IF((AND('Scope of Work'!J23=TRUE,'Scope of Work'!J162=TRUE,'Scope of Work'!J56=TRUE,H7=FALSE,'Project Information'!K4=FALSE)),"Y","N")</f>
        <v>N</v>
      </c>
      <c r="AA671" s="265" t="str">
        <f t="shared" si="25"/>
        <v>N</v>
      </c>
      <c r="AD671" s="62"/>
      <c r="AE671" s="62"/>
      <c r="AF671" s="62"/>
      <c r="AG671" s="29"/>
    </row>
    <row r="672" spans="1:33" hidden="1">
      <c r="A672" s="73"/>
      <c r="B672" s="73"/>
      <c r="C672" s="73"/>
      <c r="D672" s="166" t="s">
        <v>2059</v>
      </c>
      <c r="E672" s="83"/>
      <c r="F672" s="83"/>
      <c r="G672" s="182" t="s">
        <v>2046</v>
      </c>
      <c r="H672" s="64" t="s">
        <v>2024</v>
      </c>
      <c r="I672" s="167">
        <v>25</v>
      </c>
      <c r="J672" s="89"/>
      <c r="K672" s="89"/>
      <c r="L672" s="83" t="s">
        <v>141</v>
      </c>
      <c r="M672" s="64" t="s">
        <v>38</v>
      </c>
      <c r="N672" s="64" t="s">
        <v>39</v>
      </c>
      <c r="O672" s="64" t="s">
        <v>40</v>
      </c>
      <c r="P672" s="168">
        <v>0</v>
      </c>
      <c r="Q672" s="91"/>
      <c r="R672" s="28"/>
      <c r="S672" s="29"/>
      <c r="T672" s="28"/>
      <c r="U672" s="30"/>
      <c r="V672" s="30"/>
      <c r="W672" s="30"/>
      <c r="X672" s="30"/>
      <c r="Y672" s="25"/>
      <c r="Z672" s="265" t="str">
        <f>IF((AND('Scope of Work'!J23=TRUE,'Scope of Work'!J162=TRUE,'Scope of Work'!J56=TRUE,H7=FALSE,'Project Information'!K4=FALSE)),"Y","N")</f>
        <v>N</v>
      </c>
      <c r="AA672" s="265" t="str">
        <f t="shared" si="25"/>
        <v>N</v>
      </c>
      <c r="AD672" s="62"/>
      <c r="AE672" s="62"/>
      <c r="AF672" s="62"/>
      <c r="AG672" s="29"/>
    </row>
    <row r="673" spans="1:33" hidden="1">
      <c r="A673" s="73"/>
      <c r="B673" s="73"/>
      <c r="C673" s="73"/>
      <c r="D673" s="166" t="s">
        <v>2060</v>
      </c>
      <c r="E673" s="83"/>
      <c r="F673" s="83"/>
      <c r="G673" s="182" t="s">
        <v>2049</v>
      </c>
      <c r="H673" s="64" t="s">
        <v>2024</v>
      </c>
      <c r="I673" s="85"/>
      <c r="J673" s="89"/>
      <c r="K673" s="90">
        <v>25</v>
      </c>
      <c r="L673" s="238"/>
      <c r="M673" s="238"/>
      <c r="N673" s="238"/>
      <c r="O673" s="238"/>
      <c r="P673" s="168">
        <v>0</v>
      </c>
      <c r="Q673" s="91"/>
      <c r="R673" s="28"/>
      <c r="S673" s="29"/>
      <c r="T673" s="28"/>
      <c r="U673" s="30"/>
      <c r="V673" s="30"/>
      <c r="W673" s="30"/>
      <c r="X673" s="30"/>
      <c r="Y673" s="25"/>
      <c r="Z673" s="265" t="str">
        <f>IF((AND('Scope of Work'!J23=TRUE,'Scope of Work'!J162=TRUE,'Scope of Work'!J56=TRUE,H7=FALSE,'Project Information'!K4=FALSE)),"Y","N")</f>
        <v>N</v>
      </c>
      <c r="AA673" s="265" t="str">
        <f t="shared" si="25"/>
        <v>N</v>
      </c>
      <c r="AD673" s="62"/>
      <c r="AE673" s="62"/>
      <c r="AF673" s="62"/>
      <c r="AG673" s="29"/>
    </row>
    <row r="674" spans="1:33" hidden="1">
      <c r="A674" s="73"/>
      <c r="B674" s="73"/>
      <c r="C674" s="73"/>
      <c r="D674" s="496"/>
      <c r="E674" s="59"/>
      <c r="F674" s="497"/>
      <c r="G674" s="498" t="s">
        <v>2021</v>
      </c>
      <c r="H674" s="498" t="s">
        <v>22</v>
      </c>
      <c r="I674" s="499" t="s">
        <v>23</v>
      </c>
      <c r="J674" s="500"/>
      <c r="K674" s="499" t="s">
        <v>25</v>
      </c>
      <c r="L674" s="501" t="s">
        <v>26</v>
      </c>
      <c r="M674" s="501" t="s">
        <v>26</v>
      </c>
      <c r="N674" s="498" t="s">
        <v>27</v>
      </c>
      <c r="O674" s="498" t="s">
        <v>28</v>
      </c>
      <c r="P674" s="502"/>
      <c r="Q674" s="503"/>
      <c r="R674" s="28"/>
      <c r="S674" s="29"/>
      <c r="T674" s="28"/>
      <c r="U674" s="30"/>
      <c r="V674" s="30"/>
      <c r="W674" s="30"/>
      <c r="X674" s="30"/>
      <c r="Y674" s="25"/>
      <c r="Z674" s="265" t="str">
        <f>IF('Scope of Work'!J162=TRUE,IF(COUNTIF(AA676:AA680,"Y"),"Show","Hide"),IF(COUNTIF(Z676:Z680,"Y"),"Show","Hide"))</f>
        <v>Hide</v>
      </c>
      <c r="AA674" s="265" t="str">
        <f>IF(Z674="Show","Y","N")</f>
        <v>N</v>
      </c>
      <c r="AD674" s="62"/>
      <c r="AE674" s="62"/>
      <c r="AF674" s="62"/>
      <c r="AG674" s="29"/>
    </row>
    <row r="675" spans="1:33" hidden="1">
      <c r="A675" s="73"/>
      <c r="B675" s="73"/>
      <c r="C675" s="73"/>
      <c r="D675" s="496"/>
      <c r="E675" s="59"/>
      <c r="F675" s="504"/>
      <c r="G675" s="505" t="s">
        <v>460</v>
      </c>
      <c r="H675" s="501" t="s">
        <v>32</v>
      </c>
      <c r="I675" s="499" t="s">
        <v>33</v>
      </c>
      <c r="J675" s="500"/>
      <c r="K675" s="499" t="s">
        <v>33</v>
      </c>
      <c r="L675" s="501" t="s">
        <v>33</v>
      </c>
      <c r="M675" s="501" t="s">
        <v>29</v>
      </c>
      <c r="N675" s="498" t="s">
        <v>34</v>
      </c>
      <c r="O675" s="498" t="s">
        <v>29</v>
      </c>
      <c r="P675" s="502"/>
      <c r="Q675" s="503"/>
      <c r="R675" s="28"/>
      <c r="S675" s="29"/>
      <c r="T675" s="28"/>
      <c r="U675" s="30"/>
      <c r="V675" s="30"/>
      <c r="W675" s="30"/>
      <c r="X675" s="30"/>
      <c r="Y675" s="25"/>
      <c r="Z675" s="265" t="str">
        <f>IF('Scope of Work'!J162=TRUE,IF(COUNTIF(AA676:AA680,"Y"),"Show","Hide"),IF(COUNTIF(Z676:Z680,"Y"),"Show","Hide"))</f>
        <v>Hide</v>
      </c>
      <c r="AA675" s="265" t="str">
        <f>IF(Z675="Show","Y","N")</f>
        <v>N</v>
      </c>
      <c r="AD675" s="62"/>
      <c r="AE675" s="62"/>
      <c r="AF675" s="62"/>
      <c r="AG675" s="29"/>
    </row>
    <row r="676" spans="1:33" hidden="1">
      <c r="A676" s="73"/>
      <c r="B676" s="73"/>
      <c r="C676" s="73"/>
      <c r="D676" s="166" t="s">
        <v>2061</v>
      </c>
      <c r="E676" s="83"/>
      <c r="F676" s="83"/>
      <c r="G676" s="182" t="s">
        <v>2023</v>
      </c>
      <c r="H676" s="64" t="s">
        <v>2062</v>
      </c>
      <c r="I676" s="167">
        <v>5</v>
      </c>
      <c r="J676" s="89"/>
      <c r="K676" s="89"/>
      <c r="L676" s="89"/>
      <c r="M676" s="89"/>
      <c r="N676" s="89"/>
      <c r="O676" s="89"/>
      <c r="P676" s="168">
        <v>0</v>
      </c>
      <c r="Q676" s="91"/>
      <c r="R676" s="28"/>
      <c r="S676" s="29"/>
      <c r="T676" s="28"/>
      <c r="U676" s="30"/>
      <c r="V676" s="30"/>
      <c r="W676" s="30"/>
      <c r="X676" s="30"/>
      <c r="Y676" s="25"/>
      <c r="Z676" s="265" t="str">
        <f>IF((AND('Scope of Work'!J11=TRUE,'Scope of Work'!J162=TRUE,'Scope of Work'!J165=FALSE)),"Y","N")</f>
        <v>N</v>
      </c>
      <c r="AA676" s="265" t="str">
        <f>IF($Z676="Y","Y","N")</f>
        <v>N</v>
      </c>
      <c r="AD676" s="62"/>
      <c r="AE676" s="62"/>
      <c r="AF676" s="62"/>
      <c r="AG676" s="29"/>
    </row>
    <row r="677" spans="1:33" hidden="1">
      <c r="A677" s="73"/>
      <c r="B677" s="73"/>
      <c r="C677" s="73"/>
      <c r="D677" s="166" t="s">
        <v>2061</v>
      </c>
      <c r="E677" s="83"/>
      <c r="F677" s="83"/>
      <c r="G677" s="182" t="s">
        <v>2026</v>
      </c>
      <c r="H677" s="64" t="s">
        <v>2062</v>
      </c>
      <c r="I677" s="167">
        <v>5</v>
      </c>
      <c r="J677" s="89"/>
      <c r="K677" s="89"/>
      <c r="L677" s="89"/>
      <c r="M677" s="89"/>
      <c r="N677" s="89"/>
      <c r="O677" s="89"/>
      <c r="P677" s="168">
        <v>0</v>
      </c>
      <c r="Q677" s="91"/>
      <c r="R677" s="28"/>
      <c r="S677" s="29"/>
      <c r="T677" s="28"/>
      <c r="U677" s="30"/>
      <c r="V677" s="30"/>
      <c r="W677" s="30"/>
      <c r="X677" s="30"/>
      <c r="Y677" s="25"/>
      <c r="Z677" s="265" t="str">
        <f>IF((AND('Scope of Work'!J11=TRUE,'Scope of Work'!J162=TRUE,'Scope of Work'!J165=FALSE)),"Y","N")</f>
        <v>N</v>
      </c>
      <c r="AA677" s="265" t="str">
        <f>IF($Z677="Y","Y","N")</f>
        <v>N</v>
      </c>
      <c r="AD677" s="62"/>
      <c r="AE677" s="62"/>
      <c r="AF677" s="62"/>
      <c r="AG677" s="29"/>
    </row>
    <row r="678" spans="1:33" hidden="1">
      <c r="A678" s="73"/>
      <c r="B678" s="73"/>
      <c r="C678" s="73"/>
      <c r="D678" s="166" t="s">
        <v>2061</v>
      </c>
      <c r="E678" s="83"/>
      <c r="F678" s="83"/>
      <c r="G678" s="182" t="s">
        <v>2028</v>
      </c>
      <c r="H678" s="64" t="s">
        <v>2062</v>
      </c>
      <c r="I678" s="89"/>
      <c r="J678" s="89"/>
      <c r="K678" s="167" t="s">
        <v>2063</v>
      </c>
      <c r="L678" s="89"/>
      <c r="M678" s="89"/>
      <c r="N678" s="89"/>
      <c r="O678" s="89"/>
      <c r="P678" s="168">
        <v>0</v>
      </c>
      <c r="Q678" s="91"/>
      <c r="R678" s="28"/>
      <c r="S678" s="29"/>
      <c r="T678" s="28"/>
      <c r="U678" s="30"/>
      <c r="V678" s="30"/>
      <c r="W678" s="30"/>
      <c r="X678" s="30"/>
      <c r="Y678" s="25"/>
      <c r="Z678" s="265" t="str">
        <f>IF((AND('Scope of Work'!J11=TRUE,'Scope of Work'!J162=TRUE,'Scope of Work'!J165=FALSE)),"Y","N")</f>
        <v>N</v>
      </c>
      <c r="AA678" s="265" t="str">
        <f>IF($Z678="Y","Y","N")</f>
        <v>N</v>
      </c>
      <c r="AD678" s="62"/>
      <c r="AE678" s="62"/>
      <c r="AF678" s="62"/>
      <c r="AG678" s="29"/>
    </row>
    <row r="679" spans="1:33" hidden="1">
      <c r="A679" s="73"/>
      <c r="B679" s="73"/>
      <c r="C679" s="73"/>
      <c r="D679" s="166" t="s">
        <v>2061</v>
      </c>
      <c r="E679" s="83"/>
      <c r="F679" s="83"/>
      <c r="G679" s="182" t="s">
        <v>2040</v>
      </c>
      <c r="H679" s="64" t="s">
        <v>2062</v>
      </c>
      <c r="I679" s="167">
        <v>5</v>
      </c>
      <c r="J679" s="89"/>
      <c r="K679" s="89"/>
      <c r="L679" s="89"/>
      <c r="M679" s="89"/>
      <c r="N679" s="89"/>
      <c r="O679" s="89"/>
      <c r="P679" s="168">
        <v>0</v>
      </c>
      <c r="Q679" s="91"/>
      <c r="R679" s="28"/>
      <c r="S679" s="29"/>
      <c r="T679" s="28"/>
      <c r="U679" s="30"/>
      <c r="V679" s="30"/>
      <c r="W679" s="30"/>
      <c r="X679" s="30"/>
      <c r="Y679" s="25"/>
      <c r="Z679" s="265" t="str">
        <f>IF((AND('Scope of Work'!J20=TRUE,'Scope of Work'!J162=TRUE,'Scope of Work'!J165=FALSE)),"Y","N")</f>
        <v>N</v>
      </c>
      <c r="AA679" s="265" t="str">
        <f>IF($Z679="Y","Y","N")</f>
        <v>N</v>
      </c>
      <c r="AD679" s="62"/>
      <c r="AE679" s="62"/>
      <c r="AF679" s="62"/>
      <c r="AG679" s="29"/>
    </row>
    <row r="680" spans="1:33" hidden="1">
      <c r="A680" s="73"/>
      <c r="B680" s="73"/>
      <c r="C680" s="73"/>
      <c r="D680" s="166" t="s">
        <v>2061</v>
      </c>
      <c r="E680" s="83"/>
      <c r="F680" s="83"/>
      <c r="G680" s="182" t="s">
        <v>2042</v>
      </c>
      <c r="H680" s="64" t="s">
        <v>2062</v>
      </c>
      <c r="I680" s="167">
        <v>5</v>
      </c>
      <c r="J680" s="89"/>
      <c r="K680" s="89"/>
      <c r="L680" s="89"/>
      <c r="M680" s="89"/>
      <c r="N680" s="89"/>
      <c r="O680" s="89"/>
      <c r="P680" s="168">
        <v>0</v>
      </c>
      <c r="Q680" s="91"/>
      <c r="R680" s="28"/>
      <c r="S680" s="29"/>
      <c r="T680" s="28"/>
      <c r="U680" s="30"/>
      <c r="V680" s="30"/>
      <c r="W680" s="30"/>
      <c r="X680" s="30"/>
      <c r="Y680" s="25"/>
      <c r="Z680" s="265" t="str">
        <f>IF((AND('Scope of Work'!J20=TRUE,'Scope of Work'!J162=TRUE,'Scope of Work'!J165=FALSE)),"Y","N")</f>
        <v>N</v>
      </c>
      <c r="AA680" s="265" t="str">
        <f>IF($Z680="Y","Y","N")</f>
        <v>N</v>
      </c>
      <c r="AD680" s="62"/>
      <c r="AE680" s="62"/>
      <c r="AF680" s="62"/>
      <c r="AG680" s="29"/>
    </row>
    <row r="681" spans="1:33" hidden="1">
      <c r="A681" s="73"/>
      <c r="B681" s="73"/>
      <c r="C681" s="73"/>
      <c r="D681" s="506"/>
      <c r="E681" s="246"/>
      <c r="F681" s="246"/>
      <c r="G681" s="507" t="s">
        <v>1938</v>
      </c>
      <c r="H681" s="507" t="s">
        <v>1939</v>
      </c>
      <c r="I681" s="508" t="s">
        <v>23</v>
      </c>
      <c r="J681" s="508" t="s">
        <v>2064</v>
      </c>
      <c r="K681" s="508" t="s">
        <v>25</v>
      </c>
      <c r="L681" s="509" t="s">
        <v>2065</v>
      </c>
      <c r="M681" s="509"/>
      <c r="N681" s="507"/>
      <c r="O681" s="507"/>
      <c r="P681" s="507" t="s">
        <v>29</v>
      </c>
      <c r="Q681" s="510" t="s">
        <v>30</v>
      </c>
      <c r="U681" s="24"/>
      <c r="V681" s="24"/>
      <c r="W681" s="24"/>
      <c r="X681" s="24"/>
      <c r="Y681" s="25"/>
      <c r="Z681" s="265" t="str">
        <f>IF('Scope of Work'!P2=TRUE,IF(COUNTIF($AA$683:$AA$706,"Y"),"Show","Hide"),IF(COUNTIF($Z$683:$Z$706,"Y"),"Show","Hide"))</f>
        <v>Hide</v>
      </c>
      <c r="AA681" s="265" t="str">
        <f>IF(Z681="Show","Y","N")</f>
        <v>N</v>
      </c>
      <c r="AD681" s="62"/>
      <c r="AE681" s="62"/>
    </row>
    <row r="682" spans="1:33" hidden="1">
      <c r="A682" s="73"/>
      <c r="B682" s="73"/>
      <c r="C682" s="73"/>
      <c r="D682" s="506"/>
      <c r="E682" s="246"/>
      <c r="F682" s="246"/>
      <c r="G682" s="507" t="s">
        <v>31</v>
      </c>
      <c r="H682" s="509" t="s">
        <v>32</v>
      </c>
      <c r="I682" s="508" t="s">
        <v>33</v>
      </c>
      <c r="J682" s="508" t="s">
        <v>33</v>
      </c>
      <c r="K682" s="509" t="s">
        <v>33</v>
      </c>
      <c r="L682" s="509" t="s">
        <v>33</v>
      </c>
      <c r="M682" s="507"/>
      <c r="N682" s="507"/>
      <c r="O682" s="507"/>
      <c r="P682" s="511"/>
      <c r="Q682" s="512"/>
      <c r="Y682" s="25"/>
      <c r="Z682" s="265" t="str">
        <f>IF('Scope of Work'!P2=TRUE,IF(COUNTIF($AA$683:$AA$706,"Y"),"Show","Hide"),IF(COUNTIF($Z$683:$Z$706,"Y"),"Show","Hide"))</f>
        <v>Hide</v>
      </c>
      <c r="AA682" s="265" t="str">
        <f>IF(Z682="Show","Y","N")</f>
        <v>N</v>
      </c>
    </row>
    <row r="683" spans="1:33" hidden="1">
      <c r="A683" s="239"/>
      <c r="B683" s="239"/>
      <c r="C683" s="239"/>
      <c r="D683" s="166" t="s">
        <v>2066</v>
      </c>
      <c r="E683" s="83"/>
      <c r="F683" s="83"/>
      <c r="G683" s="83" t="s">
        <v>476</v>
      </c>
      <c r="H683" s="235" t="s">
        <v>2067</v>
      </c>
      <c r="I683" s="84">
        <v>20</v>
      </c>
      <c r="J683" s="88"/>
      <c r="K683" s="84">
        <v>20</v>
      </c>
      <c r="L683" s="64" t="s">
        <v>2068</v>
      </c>
      <c r="M683" s="85"/>
      <c r="N683" s="85"/>
      <c r="O683" s="86"/>
      <c r="P683" s="168">
        <v>0</v>
      </c>
      <c r="Q683" s="87"/>
      <c r="Y683" s="25"/>
      <c r="Z683" s="265" t="str">
        <f>IF(AND('Scope of Work'!P2=TRUE,'Scope of Work'!P5=TRUE,H7=FALSE,'Project Information'!K4=FALSE),"Y","N")</f>
        <v>N</v>
      </c>
      <c r="AA683" s="265" t="str">
        <f t="shared" ref="AA683:AA706" si="26">IF($Z683="Y","Y","N")</f>
        <v>N</v>
      </c>
      <c r="AD683" s="79" t="s">
        <v>2069</v>
      </c>
      <c r="AE683" s="79"/>
    </row>
    <row r="684" spans="1:33" hidden="1">
      <c r="A684" s="73"/>
      <c r="B684" s="73"/>
      <c r="C684" s="73"/>
      <c r="D684" s="166" t="s">
        <v>2070</v>
      </c>
      <c r="E684" s="83"/>
      <c r="F684" s="83"/>
      <c r="G684" s="83" t="s">
        <v>476</v>
      </c>
      <c r="H684" s="235" t="s">
        <v>2071</v>
      </c>
      <c r="I684" s="84">
        <v>19</v>
      </c>
      <c r="J684" s="88"/>
      <c r="K684" s="84">
        <v>19</v>
      </c>
      <c r="L684" s="64" t="s">
        <v>2072</v>
      </c>
      <c r="M684" s="85"/>
      <c r="N684" s="85"/>
      <c r="O684" s="86"/>
      <c r="P684" s="168">
        <v>0</v>
      </c>
      <c r="Q684" s="87"/>
      <c r="Y684" s="25"/>
      <c r="Z684" s="265" t="str">
        <f>IF(AND('Scope of Work'!P4=TRUE,'Scope of Work'!P5=TRUE,H7=FALSE,'Project Information'!K4=FALSE),"Y","N")</f>
        <v>N</v>
      </c>
      <c r="AA684" s="265" t="str">
        <f t="shared" si="26"/>
        <v>N</v>
      </c>
      <c r="AD684" s="79" t="s">
        <v>2073</v>
      </c>
      <c r="AE684" s="79"/>
    </row>
    <row r="685" spans="1:33" hidden="1">
      <c r="A685" s="73"/>
      <c r="B685" s="73"/>
      <c r="C685" s="73"/>
      <c r="D685" s="166" t="s">
        <v>2074</v>
      </c>
      <c r="E685" s="83"/>
      <c r="F685" s="83"/>
      <c r="G685" s="83" t="s">
        <v>476</v>
      </c>
      <c r="H685" s="235" t="s">
        <v>2075</v>
      </c>
      <c r="I685" s="84">
        <v>20</v>
      </c>
      <c r="J685" s="88"/>
      <c r="K685" s="84">
        <v>20</v>
      </c>
      <c r="L685" s="64" t="s">
        <v>2076</v>
      </c>
      <c r="M685" s="85"/>
      <c r="N685" s="85"/>
      <c r="O685" s="86"/>
      <c r="P685" s="168">
        <v>0</v>
      </c>
      <c r="Q685" s="87"/>
      <c r="Y685" s="25"/>
      <c r="Z685" s="265" t="str">
        <f>IF(AND('Scope of Work'!P4=TRUE,'Scope of Work'!P5=TRUE,H7=FALSE,'Project Information'!K4=FALSE),"Y","N")</f>
        <v>N</v>
      </c>
      <c r="AA685" s="265" t="str">
        <f t="shared" si="26"/>
        <v>N</v>
      </c>
      <c r="AD685" s="79" t="s">
        <v>2077</v>
      </c>
      <c r="AE685" s="79"/>
    </row>
    <row r="686" spans="1:33" hidden="1">
      <c r="A686" s="73"/>
      <c r="B686" s="73"/>
      <c r="C686" s="73"/>
      <c r="D686" s="166" t="s">
        <v>2078</v>
      </c>
      <c r="E686" s="83"/>
      <c r="F686" s="83"/>
      <c r="G686" s="83" t="s">
        <v>476</v>
      </c>
      <c r="H686" s="235" t="s">
        <v>2079</v>
      </c>
      <c r="I686" s="84">
        <v>21</v>
      </c>
      <c r="J686" s="88"/>
      <c r="K686" s="84">
        <v>21</v>
      </c>
      <c r="L686" s="83">
        <v>8915123</v>
      </c>
      <c r="M686" s="85"/>
      <c r="N686" s="85"/>
      <c r="O686" s="86"/>
      <c r="P686" s="168">
        <v>0</v>
      </c>
      <c r="Q686" s="87"/>
      <c r="Y686" s="25"/>
      <c r="Z686" s="265" t="str">
        <f>IF(AND('Scope of Work'!P2=TRUE,'Scope of Work'!P5=TRUE,H7=FALSE,'Project Information'!K4=FALSE),"Y","N")</f>
        <v>N</v>
      </c>
      <c r="AA686" s="265" t="str">
        <f t="shared" si="26"/>
        <v>N</v>
      </c>
      <c r="AD686" s="79" t="s">
        <v>2080</v>
      </c>
      <c r="AE686" s="79"/>
    </row>
    <row r="687" spans="1:33" hidden="1">
      <c r="A687" s="73"/>
      <c r="B687" s="73"/>
      <c r="C687" s="73"/>
      <c r="D687" s="166" t="s">
        <v>2081</v>
      </c>
      <c r="E687" s="83"/>
      <c r="F687" s="83"/>
      <c r="G687" s="83" t="s">
        <v>476</v>
      </c>
      <c r="H687" s="235" t="s">
        <v>2082</v>
      </c>
      <c r="I687" s="84">
        <v>22</v>
      </c>
      <c r="J687" s="88"/>
      <c r="K687" s="84">
        <v>22</v>
      </c>
      <c r="L687" s="64" t="s">
        <v>2083</v>
      </c>
      <c r="M687" s="85"/>
      <c r="N687" s="85"/>
      <c r="O687" s="86"/>
      <c r="P687" s="168">
        <v>0</v>
      </c>
      <c r="Q687" s="87"/>
      <c r="Y687" s="25"/>
      <c r="Z687" s="265" t="str">
        <f>IF(AND('Scope of Work'!P2=TRUE,'Scope of Work'!P5=TRUE,H7=FALSE,'Project Information'!K4=FALSE),"Y","N")</f>
        <v>N</v>
      </c>
      <c r="AA687" s="265" t="str">
        <f t="shared" si="26"/>
        <v>N</v>
      </c>
      <c r="AD687" s="79" t="s">
        <v>2084</v>
      </c>
      <c r="AE687" s="79"/>
    </row>
    <row r="688" spans="1:33" hidden="1">
      <c r="A688" s="239"/>
      <c r="B688" s="239"/>
      <c r="C688" s="239"/>
      <c r="D688" s="166" t="s">
        <v>2085</v>
      </c>
      <c r="E688" s="83"/>
      <c r="F688" s="83"/>
      <c r="G688" s="83" t="s">
        <v>2086</v>
      </c>
      <c r="H688" s="235" t="s">
        <v>2067</v>
      </c>
      <c r="I688" s="84">
        <v>15</v>
      </c>
      <c r="J688" s="84" t="s">
        <v>2087</v>
      </c>
      <c r="K688" s="84">
        <v>18</v>
      </c>
      <c r="L688" s="64" t="s">
        <v>2068</v>
      </c>
      <c r="M688" s="85"/>
      <c r="N688" s="85"/>
      <c r="O688" s="86"/>
      <c r="P688" s="168">
        <v>0</v>
      </c>
      <c r="Q688" s="87"/>
      <c r="Y688" s="25"/>
      <c r="Z688" s="265" t="str">
        <f>IF(AND('Scope of Work'!P2=TRUE,'Scope of Work'!P9=TRUE,H7=FALSE,'Project Information'!K4=FALSE),"Y","N")</f>
        <v>N</v>
      </c>
      <c r="AA688" s="265" t="str">
        <f t="shared" si="26"/>
        <v>N</v>
      </c>
      <c r="AD688" s="79" t="s">
        <v>2088</v>
      </c>
      <c r="AE688" s="79"/>
    </row>
    <row r="689" spans="1:31" hidden="1">
      <c r="A689" s="73"/>
      <c r="B689" s="73"/>
      <c r="C689" s="73"/>
      <c r="D689" s="166" t="s">
        <v>2089</v>
      </c>
      <c r="E689" s="83"/>
      <c r="F689" s="83"/>
      <c r="G689" s="83" t="s">
        <v>2086</v>
      </c>
      <c r="H689" s="235" t="s">
        <v>2075</v>
      </c>
      <c r="I689" s="84">
        <v>12</v>
      </c>
      <c r="J689" s="84" t="s">
        <v>2090</v>
      </c>
      <c r="K689" s="84">
        <v>17</v>
      </c>
      <c r="L689" s="64" t="s">
        <v>2076</v>
      </c>
      <c r="M689" s="85"/>
      <c r="N689" s="85"/>
      <c r="O689" s="86"/>
      <c r="P689" s="168">
        <v>0</v>
      </c>
      <c r="Q689" s="87"/>
      <c r="Y689" s="25"/>
      <c r="Z689" s="265" t="str">
        <f>IF(AND('Scope of Work'!P2=TRUE,'Scope of Work'!P9=TRUE,H7=FALSE,'Project Information'!K4=FALSE),"Y","N")</f>
        <v>N</v>
      </c>
      <c r="AA689" s="265" t="str">
        <f t="shared" si="26"/>
        <v>N</v>
      </c>
      <c r="AD689" s="79" t="s">
        <v>2091</v>
      </c>
      <c r="AE689" s="79"/>
    </row>
    <row r="690" spans="1:31" hidden="1">
      <c r="A690" s="239"/>
      <c r="B690" s="239"/>
      <c r="C690" s="239"/>
      <c r="D690" s="166" t="s">
        <v>2092</v>
      </c>
      <c r="E690" s="83"/>
      <c r="F690" s="83"/>
      <c r="G690" s="83" t="s">
        <v>476</v>
      </c>
      <c r="H690" s="235" t="s">
        <v>2067</v>
      </c>
      <c r="I690" s="84">
        <v>16</v>
      </c>
      <c r="J690" s="88"/>
      <c r="K690" s="84">
        <v>16</v>
      </c>
      <c r="L690" s="64" t="s">
        <v>2068</v>
      </c>
      <c r="M690" s="85"/>
      <c r="N690" s="85"/>
      <c r="O690" s="86"/>
      <c r="P690" s="168">
        <v>0</v>
      </c>
      <c r="Q690" s="87"/>
      <c r="Y690" s="25"/>
      <c r="Z690" s="265" t="str">
        <f>IF(AND('Scope of Work'!P2=TRUE,'Scope of Work'!P5=TRUE,H7=FALSE,'Project Information'!K4=FALSE),"Y","N")</f>
        <v>N</v>
      </c>
      <c r="AA690" s="265" t="str">
        <f t="shared" si="26"/>
        <v>N</v>
      </c>
      <c r="AD690" s="79" t="s">
        <v>2093</v>
      </c>
      <c r="AE690" s="79"/>
    </row>
    <row r="691" spans="1:31" hidden="1">
      <c r="A691" s="239"/>
      <c r="B691" s="239"/>
      <c r="C691" s="239"/>
      <c r="D691" s="166" t="s">
        <v>2094</v>
      </c>
      <c r="E691" s="83"/>
      <c r="F691" s="83"/>
      <c r="G691" s="83" t="s">
        <v>2095</v>
      </c>
      <c r="H691" s="235" t="s">
        <v>2067</v>
      </c>
      <c r="I691" s="84">
        <v>16</v>
      </c>
      <c r="J691" s="88"/>
      <c r="K691" s="84">
        <v>16</v>
      </c>
      <c r="L691" s="64" t="s">
        <v>2068</v>
      </c>
      <c r="M691" s="85"/>
      <c r="N691" s="85"/>
      <c r="O691" s="86"/>
      <c r="P691" s="168">
        <v>0</v>
      </c>
      <c r="Q691" s="87"/>
      <c r="Y691" s="25"/>
      <c r="Z691" s="265" t="str">
        <f>IF(AND('Scope of Work'!P2=TRUE,'Scope of Work'!P5=TRUE,H7=FALSE,'Project Information'!K4=FALSE),"Y","N")</f>
        <v>N</v>
      </c>
      <c r="AA691" s="265" t="str">
        <f t="shared" si="26"/>
        <v>N</v>
      </c>
      <c r="AD691" s="79" t="s">
        <v>2093</v>
      </c>
      <c r="AE691" s="79"/>
    </row>
    <row r="692" spans="1:31" hidden="1">
      <c r="A692" s="73"/>
      <c r="B692" s="73"/>
      <c r="C692" s="73"/>
      <c r="D692" s="166" t="s">
        <v>2096</v>
      </c>
      <c r="E692" s="83"/>
      <c r="F692" s="83"/>
      <c r="G692" s="83" t="s">
        <v>2086</v>
      </c>
      <c r="H692" s="235" t="s">
        <v>2075</v>
      </c>
      <c r="I692" s="84">
        <v>11</v>
      </c>
      <c r="J692" s="84">
        <v>4</v>
      </c>
      <c r="K692" s="84">
        <v>15</v>
      </c>
      <c r="L692" s="64" t="s">
        <v>2076</v>
      </c>
      <c r="M692" s="85"/>
      <c r="N692" s="85"/>
      <c r="O692" s="86"/>
      <c r="P692" s="168">
        <v>0</v>
      </c>
      <c r="Q692" s="87"/>
      <c r="Y692" s="25"/>
      <c r="Z692" s="265" t="str">
        <f>IF(AND('Scope of Work'!P2=TRUE,'Scope of Work'!P9=TRUE,H7=FALSE,'Project Information'!K4=FALSE),"Y","N")</f>
        <v>N</v>
      </c>
      <c r="AA692" s="265" t="str">
        <f t="shared" si="26"/>
        <v>N</v>
      </c>
      <c r="AD692" s="79" t="s">
        <v>2097</v>
      </c>
      <c r="AE692" s="79"/>
    </row>
    <row r="693" spans="1:31" hidden="1">
      <c r="A693" s="73"/>
      <c r="B693" s="73"/>
      <c r="C693" s="73"/>
      <c r="D693" s="166" t="s">
        <v>2098</v>
      </c>
      <c r="E693" s="83"/>
      <c r="F693" s="83"/>
      <c r="G693" s="83" t="s">
        <v>2095</v>
      </c>
      <c r="H693" s="235" t="s">
        <v>2075</v>
      </c>
      <c r="I693" s="84">
        <v>15</v>
      </c>
      <c r="J693" s="88"/>
      <c r="K693" s="84">
        <v>15</v>
      </c>
      <c r="L693" s="64" t="s">
        <v>2076</v>
      </c>
      <c r="M693" s="85"/>
      <c r="N693" s="85"/>
      <c r="O693" s="86"/>
      <c r="P693" s="168">
        <v>0</v>
      </c>
      <c r="Q693" s="87"/>
      <c r="Y693" s="25"/>
      <c r="Z693" s="265" t="str">
        <f>IF(AND('Scope of Work'!P2=TRUE,'Scope of Work'!P9=TRUE,H7=FALSE,'Project Information'!K4=FALSE),"Y","N")</f>
        <v>N</v>
      </c>
      <c r="AA693" s="265" t="str">
        <f t="shared" si="26"/>
        <v>N</v>
      </c>
      <c r="AD693" s="79" t="s">
        <v>2097</v>
      </c>
      <c r="AE693" s="79"/>
    </row>
    <row r="694" spans="1:31" hidden="1">
      <c r="A694" s="239"/>
      <c r="B694" s="239"/>
      <c r="C694" s="239"/>
      <c r="D694" s="166" t="s">
        <v>2099</v>
      </c>
      <c r="E694" s="83"/>
      <c r="F694" s="83"/>
      <c r="G694" s="83" t="s">
        <v>601</v>
      </c>
      <c r="H694" s="235" t="s">
        <v>2067</v>
      </c>
      <c r="I694" s="84">
        <v>14</v>
      </c>
      <c r="J694" s="88"/>
      <c r="K694" s="84">
        <v>14</v>
      </c>
      <c r="L694" s="64" t="s">
        <v>2068</v>
      </c>
      <c r="M694" s="85"/>
      <c r="N694" s="85"/>
      <c r="O694" s="86"/>
      <c r="P694" s="168">
        <v>0</v>
      </c>
      <c r="Q694" s="87"/>
      <c r="Y694" s="25"/>
      <c r="Z694" s="265" t="str">
        <f>IF(AND('Scope of Work'!P2=TRUE,'Scope of Work'!P15=TRUE,H7=FALSE,'Project Information'!K4=FALSE),"Y","N")</f>
        <v>N</v>
      </c>
      <c r="AA694" s="265" t="str">
        <f t="shared" si="26"/>
        <v>N</v>
      </c>
      <c r="AD694" s="79" t="s">
        <v>2100</v>
      </c>
      <c r="AE694" s="79"/>
    </row>
    <row r="695" spans="1:31" hidden="1">
      <c r="A695" s="73"/>
      <c r="B695" s="73"/>
      <c r="C695" s="73"/>
      <c r="D695" s="166" t="s">
        <v>2101</v>
      </c>
      <c r="E695" s="83"/>
      <c r="F695" s="83"/>
      <c r="G695" s="83" t="s">
        <v>601</v>
      </c>
      <c r="H695" s="235" t="s">
        <v>2075</v>
      </c>
      <c r="I695" s="84">
        <v>13</v>
      </c>
      <c r="J695" s="88"/>
      <c r="K695" s="84">
        <v>13</v>
      </c>
      <c r="L695" s="64" t="s">
        <v>2076</v>
      </c>
      <c r="M695" s="85"/>
      <c r="N695" s="85"/>
      <c r="O695" s="86"/>
      <c r="P695" s="168">
        <v>0</v>
      </c>
      <c r="Q695" s="87"/>
      <c r="Y695" s="25"/>
      <c r="Z695" s="265" t="str">
        <f>IF(AND('Scope of Work'!P2=TRUE,'Scope of Work'!P15=TRUE,H7=FALSE,'Project Information'!K4=FALSE),"Y","N")</f>
        <v>N</v>
      </c>
      <c r="AA695" s="265" t="str">
        <f t="shared" si="26"/>
        <v>N</v>
      </c>
      <c r="AD695" s="79" t="s">
        <v>2102</v>
      </c>
      <c r="AE695" s="79"/>
    </row>
    <row r="696" spans="1:31" hidden="1">
      <c r="A696" s="239"/>
      <c r="B696" s="239"/>
      <c r="C696" s="239"/>
      <c r="D696" s="166" t="s">
        <v>2103</v>
      </c>
      <c r="E696" s="83"/>
      <c r="F696" s="83"/>
      <c r="G696" s="83" t="s">
        <v>601</v>
      </c>
      <c r="H696" s="235" t="s">
        <v>2067</v>
      </c>
      <c r="I696" s="84">
        <v>12</v>
      </c>
      <c r="J696" s="88"/>
      <c r="K696" s="84">
        <v>12</v>
      </c>
      <c r="L696" s="64" t="s">
        <v>2068</v>
      </c>
      <c r="M696" s="85"/>
      <c r="N696" s="85"/>
      <c r="O696" s="86"/>
      <c r="P696" s="168">
        <v>0</v>
      </c>
      <c r="Q696" s="87"/>
      <c r="Y696" s="25"/>
      <c r="Z696" s="265" t="str">
        <f>IF(AND('Scope of Work'!P2=TRUE,'Scope of Work'!P15=TRUE,H7=FALSE,'Project Information'!K4=FALSE),"Y","N")</f>
        <v>N</v>
      </c>
      <c r="AA696" s="265" t="str">
        <f t="shared" si="26"/>
        <v>N</v>
      </c>
      <c r="AD696" s="79" t="s">
        <v>2104</v>
      </c>
      <c r="AE696" s="79"/>
    </row>
    <row r="697" spans="1:31" hidden="1">
      <c r="A697" s="239"/>
      <c r="B697" s="239"/>
      <c r="C697" s="239"/>
      <c r="D697" s="166" t="s">
        <v>2105</v>
      </c>
      <c r="E697" s="83"/>
      <c r="F697" s="83"/>
      <c r="G697" s="83" t="s">
        <v>2106</v>
      </c>
      <c r="H697" s="235" t="s">
        <v>2067</v>
      </c>
      <c r="I697" s="84">
        <v>12</v>
      </c>
      <c r="J697" s="88"/>
      <c r="K697" s="84">
        <v>12</v>
      </c>
      <c r="L697" s="64" t="s">
        <v>2068</v>
      </c>
      <c r="M697" s="85"/>
      <c r="N697" s="85"/>
      <c r="O697" s="86"/>
      <c r="P697" s="168">
        <v>0</v>
      </c>
      <c r="Q697" s="87"/>
      <c r="Y697" s="25"/>
      <c r="Z697" s="265" t="str">
        <f>IF(AND('Scope of Work'!P2=TRUE,'Scope of Work'!P15=TRUE,H7=FALSE,'Project Information'!K4=FALSE),"Y","N")</f>
        <v>N</v>
      </c>
      <c r="AA697" s="265" t="str">
        <f t="shared" si="26"/>
        <v>N</v>
      </c>
      <c r="AD697" s="79" t="s">
        <v>2104</v>
      </c>
      <c r="AE697" s="79"/>
    </row>
    <row r="698" spans="1:31" hidden="1">
      <c r="A698" s="73"/>
      <c r="B698" s="73"/>
      <c r="C698" s="73"/>
      <c r="D698" s="166" t="s">
        <v>2107</v>
      </c>
      <c r="E698" s="83"/>
      <c r="F698" s="83"/>
      <c r="G698" s="83" t="s">
        <v>601</v>
      </c>
      <c r="H698" s="235" t="s">
        <v>2075</v>
      </c>
      <c r="I698" s="84">
        <v>11</v>
      </c>
      <c r="J698" s="88"/>
      <c r="K698" s="84">
        <v>11</v>
      </c>
      <c r="L698" s="64" t="s">
        <v>2076</v>
      </c>
      <c r="M698" s="85"/>
      <c r="N698" s="85"/>
      <c r="O698" s="86"/>
      <c r="P698" s="168">
        <v>0</v>
      </c>
      <c r="Q698" s="87"/>
      <c r="Y698" s="25"/>
      <c r="Z698" s="265" t="str">
        <f>IF(AND('Scope of Work'!P2=TRUE,'Scope of Work'!P15=TRUE,H7=FALSE,'Project Information'!K4=FALSE),"Y","N")</f>
        <v>N</v>
      </c>
      <c r="AA698" s="265" t="str">
        <f t="shared" si="26"/>
        <v>N</v>
      </c>
      <c r="AD698" s="79" t="s">
        <v>2108</v>
      </c>
      <c r="AE698" s="79"/>
    </row>
    <row r="699" spans="1:31" hidden="1">
      <c r="A699" s="73"/>
      <c r="B699" s="73"/>
      <c r="C699" s="73"/>
      <c r="D699" s="166" t="s">
        <v>2109</v>
      </c>
      <c r="E699" s="83"/>
      <c r="F699" s="83"/>
      <c r="G699" s="83" t="s">
        <v>2106</v>
      </c>
      <c r="H699" s="235" t="s">
        <v>2075</v>
      </c>
      <c r="I699" s="84">
        <v>11</v>
      </c>
      <c r="J699" s="88"/>
      <c r="K699" s="84">
        <v>11</v>
      </c>
      <c r="L699" s="64" t="s">
        <v>2076</v>
      </c>
      <c r="M699" s="85"/>
      <c r="N699" s="85"/>
      <c r="O699" s="86"/>
      <c r="P699" s="168">
        <v>0</v>
      </c>
      <c r="Q699" s="87"/>
      <c r="Y699" s="25"/>
      <c r="Z699" s="265" t="str">
        <f>IF(AND('Scope of Work'!P2=TRUE,'Scope of Work'!P15=TRUE,H7=FALSE,'Project Information'!K4=FALSE),"Y","N")</f>
        <v>N</v>
      </c>
      <c r="AA699" s="265" t="str">
        <f t="shared" si="26"/>
        <v>N</v>
      </c>
      <c r="AD699" s="79" t="s">
        <v>2108</v>
      </c>
      <c r="AE699" s="79"/>
    </row>
    <row r="700" spans="1:31" hidden="1">
      <c r="A700" s="73"/>
      <c r="B700" s="73"/>
      <c r="C700" s="73"/>
      <c r="D700" s="166" t="s">
        <v>2110</v>
      </c>
      <c r="E700" s="83"/>
      <c r="F700" s="83"/>
      <c r="G700" s="83" t="s">
        <v>476</v>
      </c>
      <c r="H700" s="235" t="s">
        <v>2067</v>
      </c>
      <c r="I700" s="84">
        <v>23</v>
      </c>
      <c r="J700" s="88"/>
      <c r="K700" s="84">
        <v>23</v>
      </c>
      <c r="L700" s="64" t="s">
        <v>2068</v>
      </c>
      <c r="M700" s="85"/>
      <c r="N700" s="85"/>
      <c r="O700" s="86"/>
      <c r="P700" s="168">
        <v>0</v>
      </c>
      <c r="Q700" s="87"/>
      <c r="Y700" s="25"/>
      <c r="Z700" s="265" t="str">
        <f>IF(AND('Scope of Work'!P2=TRUE,'Scope of Work'!P5=TRUE,H7=FALSE,'Project Information'!K4=FALSE),"Y","N")</f>
        <v>N</v>
      </c>
      <c r="AA700" s="265" t="str">
        <f t="shared" si="26"/>
        <v>N</v>
      </c>
      <c r="AD700" s="79" t="s">
        <v>2111</v>
      </c>
      <c r="AE700" s="79"/>
    </row>
    <row r="701" spans="1:31" hidden="1">
      <c r="A701" s="73"/>
      <c r="B701" s="73"/>
      <c r="C701" s="73"/>
      <c r="D701" s="166" t="s">
        <v>2112</v>
      </c>
      <c r="E701" s="83"/>
      <c r="F701" s="83"/>
      <c r="G701" s="83" t="s">
        <v>476</v>
      </c>
      <c r="H701" s="235" t="s">
        <v>2075</v>
      </c>
      <c r="I701" s="84">
        <v>19</v>
      </c>
      <c r="J701" s="88"/>
      <c r="K701" s="84">
        <v>19</v>
      </c>
      <c r="L701" s="64" t="s">
        <v>2076</v>
      </c>
      <c r="M701" s="85"/>
      <c r="N701" s="85"/>
      <c r="O701" s="86"/>
      <c r="P701" s="168">
        <v>0</v>
      </c>
      <c r="Q701" s="87"/>
      <c r="Y701" s="25"/>
      <c r="Z701" s="265" t="str">
        <f>IF(AND('Scope of Work'!P2=TRUE,'Scope of Work'!P5=TRUE,H7=FALSE,'Project Information'!K4=FALSE),"Y","N")</f>
        <v>N</v>
      </c>
      <c r="AA701" s="265" t="str">
        <f t="shared" si="26"/>
        <v>N</v>
      </c>
      <c r="AD701" s="79" t="s">
        <v>2113</v>
      </c>
      <c r="AE701" s="79"/>
    </row>
    <row r="702" spans="1:31" hidden="1">
      <c r="A702" s="73"/>
      <c r="B702" s="73"/>
      <c r="C702" s="73"/>
      <c r="D702" s="166" t="s">
        <v>2114</v>
      </c>
      <c r="E702" s="83"/>
      <c r="F702" s="83"/>
      <c r="G702" s="83" t="s">
        <v>2086</v>
      </c>
      <c r="H702" s="235" t="s">
        <v>2075</v>
      </c>
      <c r="I702" s="84">
        <v>10</v>
      </c>
      <c r="J702" s="84">
        <v>4</v>
      </c>
      <c r="K702" s="84">
        <v>14</v>
      </c>
      <c r="L702" s="64" t="s">
        <v>2076</v>
      </c>
      <c r="M702" s="85"/>
      <c r="N702" s="85"/>
      <c r="O702" s="86"/>
      <c r="P702" s="168">
        <v>0</v>
      </c>
      <c r="Q702" s="87"/>
      <c r="Y702" s="25"/>
      <c r="Z702" s="265" t="str">
        <f>IF(AND('Scope of Work'!P2=TRUE,'Scope of Work'!P9=TRUE,H7=FALSE,'Project Information'!K4=FALSE),"Y","N")</f>
        <v>N</v>
      </c>
      <c r="AA702" s="265" t="str">
        <f t="shared" si="26"/>
        <v>N</v>
      </c>
      <c r="AD702" s="79" t="s">
        <v>2115</v>
      </c>
      <c r="AE702" s="79"/>
    </row>
    <row r="703" spans="1:31" hidden="1">
      <c r="A703" s="239"/>
      <c r="B703" s="239"/>
      <c r="C703" s="239"/>
      <c r="D703" s="166" t="s">
        <v>2116</v>
      </c>
      <c r="E703" s="83"/>
      <c r="F703" s="83"/>
      <c r="G703" s="83" t="s">
        <v>2117</v>
      </c>
      <c r="H703" s="235" t="s">
        <v>2067</v>
      </c>
      <c r="I703" s="84">
        <v>0</v>
      </c>
      <c r="J703" s="84">
        <v>10</v>
      </c>
      <c r="K703" s="84">
        <v>10</v>
      </c>
      <c r="L703" s="64" t="s">
        <v>2068</v>
      </c>
      <c r="M703" s="85"/>
      <c r="N703" s="85"/>
      <c r="O703" s="86"/>
      <c r="P703" s="168">
        <v>0</v>
      </c>
      <c r="Q703" s="87"/>
      <c r="Y703" s="25"/>
      <c r="Z703" s="265" t="str">
        <f>IF(AND('Scope of Work'!P2=TRUE,'Scope of Work'!P21=TRUE,H7=FALSE,'Project Information'!K4=FALSE),"Y","N")</f>
        <v>N</v>
      </c>
      <c r="AA703" s="265" t="str">
        <f t="shared" si="26"/>
        <v>N</v>
      </c>
      <c r="AD703" s="79"/>
      <c r="AE703" s="79"/>
    </row>
    <row r="704" spans="1:31" hidden="1">
      <c r="A704" s="239"/>
      <c r="B704" s="239"/>
      <c r="C704" s="239"/>
      <c r="D704" s="166" t="s">
        <v>2118</v>
      </c>
      <c r="E704" s="83"/>
      <c r="F704" s="83"/>
      <c r="G704" s="83" t="s">
        <v>2117</v>
      </c>
      <c r="H704" s="235" t="s">
        <v>2075</v>
      </c>
      <c r="I704" s="84">
        <v>0</v>
      </c>
      <c r="J704" s="84">
        <v>20</v>
      </c>
      <c r="K704" s="84">
        <v>20</v>
      </c>
      <c r="L704" s="64" t="s">
        <v>2076</v>
      </c>
      <c r="M704" s="85"/>
      <c r="N704" s="85"/>
      <c r="O704" s="86"/>
      <c r="P704" s="168">
        <v>0</v>
      </c>
      <c r="Q704" s="87"/>
      <c r="Y704" s="25"/>
      <c r="Z704" s="265" t="str">
        <f>IF(AND('Scope of Work'!P2=TRUE,'Scope of Work'!P21=TRUE,H7=FALSE,'Project Information'!K4=FALSE),"Y","N")</f>
        <v>N</v>
      </c>
      <c r="AA704" s="265" t="str">
        <f t="shared" si="26"/>
        <v>N</v>
      </c>
      <c r="AD704" s="79"/>
      <c r="AE704" s="79"/>
    </row>
    <row r="705" spans="1:31" hidden="1">
      <c r="A705" s="239"/>
      <c r="B705" s="239"/>
      <c r="C705" s="239"/>
      <c r="D705" s="166" t="s">
        <v>2119</v>
      </c>
      <c r="E705" s="83"/>
      <c r="F705" s="83"/>
      <c r="G705" s="83" t="s">
        <v>2120</v>
      </c>
      <c r="H705" s="235" t="s">
        <v>2075</v>
      </c>
      <c r="I705" s="84">
        <v>20</v>
      </c>
      <c r="J705" s="88"/>
      <c r="K705" s="84">
        <v>20</v>
      </c>
      <c r="L705" s="238"/>
      <c r="M705" s="85"/>
      <c r="N705" s="85"/>
      <c r="O705" s="86"/>
      <c r="P705" s="168">
        <v>0</v>
      </c>
      <c r="Q705" s="87"/>
      <c r="Y705" s="25"/>
      <c r="Z705" s="265" t="str">
        <f>IF(AND('Scope of Work'!P2=TRUE,'Scope of Work'!P21=TRUE,H7=FALSE,'Project Information'!K4=FALSE),"Y","N")</f>
        <v>N</v>
      </c>
      <c r="AA705" s="265" t="str">
        <f t="shared" si="26"/>
        <v>N</v>
      </c>
      <c r="AD705" s="79"/>
      <c r="AE705" s="79"/>
    </row>
    <row r="706" spans="1:31" hidden="1">
      <c r="A706" s="239"/>
      <c r="B706" s="239"/>
      <c r="C706" s="239"/>
      <c r="D706" s="166" t="s">
        <v>2121</v>
      </c>
      <c r="E706" s="83"/>
      <c r="F706" s="83"/>
      <c r="G706" s="360" t="s">
        <v>2122</v>
      </c>
      <c r="H706" s="235" t="s">
        <v>2067</v>
      </c>
      <c r="I706" s="129">
        <v>0</v>
      </c>
      <c r="J706" s="257"/>
      <c r="K706" s="129">
        <v>0</v>
      </c>
      <c r="L706" s="85"/>
      <c r="M706" s="85"/>
      <c r="N706" s="85"/>
      <c r="O706" s="86"/>
      <c r="P706" s="168">
        <v>0</v>
      </c>
      <c r="Q706" s="415"/>
      <c r="Y706" s="25"/>
      <c r="Z706" s="265" t="str">
        <f>IF(AND('Scope of Work'!P2=TRUE,'Scope of Work'!P18=TRUE,H7=FALSE,'Project Information'!K4=FALSE),"Y","N")</f>
        <v>N</v>
      </c>
      <c r="AA706" s="265" t="str">
        <f t="shared" si="26"/>
        <v>N</v>
      </c>
      <c r="AD706" s="79" t="s">
        <v>2123</v>
      </c>
      <c r="AE706" s="79"/>
    </row>
    <row r="707" spans="1:31" hidden="1">
      <c r="A707" s="73"/>
      <c r="B707" s="73"/>
      <c r="C707" s="73"/>
      <c r="D707" s="506"/>
      <c r="E707" s="246"/>
      <c r="F707" s="246"/>
      <c r="G707" s="507" t="s">
        <v>2124</v>
      </c>
      <c r="H707" s="507" t="s">
        <v>1939</v>
      </c>
      <c r="I707" s="508" t="s">
        <v>23</v>
      </c>
      <c r="J707" s="508" t="s">
        <v>2064</v>
      </c>
      <c r="K707" s="508" t="s">
        <v>25</v>
      </c>
      <c r="L707" s="509" t="s">
        <v>2065</v>
      </c>
      <c r="M707" s="509"/>
      <c r="N707" s="507"/>
      <c r="O707" s="507"/>
      <c r="P707" s="507" t="s">
        <v>29</v>
      </c>
      <c r="Q707" s="510" t="s">
        <v>30</v>
      </c>
      <c r="Y707" s="25"/>
      <c r="Z707" s="265" t="str">
        <f>IF(AND('Scope of Work'!P2=TRUE,'Scope of Work'!P12=TRUE),IF(COUNTIF($AA$709:$AA$715,"Y"),"Show","Hide"),IF(COUNTIF($Z$709:$Z$715,"Y"),"Show","Hide"))</f>
        <v>Hide</v>
      </c>
      <c r="AA707" s="265" t="str">
        <f>IF(Z707="Show","Y","N")</f>
        <v>N</v>
      </c>
      <c r="AE707" s="79"/>
    </row>
    <row r="708" spans="1:31" hidden="1">
      <c r="A708" s="73"/>
      <c r="B708" s="73"/>
      <c r="C708" s="73"/>
      <c r="D708" s="506"/>
      <c r="E708" s="246"/>
      <c r="F708" s="246"/>
      <c r="G708" s="507" t="s">
        <v>31</v>
      </c>
      <c r="H708" s="509" t="s">
        <v>32</v>
      </c>
      <c r="I708" s="508" t="s">
        <v>33</v>
      </c>
      <c r="J708" s="508" t="s">
        <v>33</v>
      </c>
      <c r="K708" s="509" t="s">
        <v>33</v>
      </c>
      <c r="L708" s="509" t="s">
        <v>33</v>
      </c>
      <c r="M708" s="507"/>
      <c r="N708" s="507"/>
      <c r="O708" s="507"/>
      <c r="P708" s="511"/>
      <c r="Q708" s="510"/>
      <c r="Y708" s="25"/>
      <c r="Z708" s="265" t="str">
        <f>IF(AND('Scope of Work'!P2=TRUE,'Scope of Work'!P12=TRUE),IF(COUNTIF($AA$709:$AA$715,"Y"),"Show","Hide"),IF(COUNTIF($Z$709:$Z$715,"Y"),"Show","Hide"))</f>
        <v>Hide</v>
      </c>
      <c r="AA708" s="265" t="str">
        <f>IF(Z708="Show","Y","N")</f>
        <v>N</v>
      </c>
      <c r="AE708" s="79"/>
    </row>
    <row r="709" spans="1:31" hidden="1">
      <c r="A709" s="239"/>
      <c r="B709" s="239"/>
      <c r="C709" s="239"/>
      <c r="D709" s="166" t="s">
        <v>2125</v>
      </c>
      <c r="E709" s="83"/>
      <c r="F709" s="83"/>
      <c r="G709" s="83" t="s">
        <v>476</v>
      </c>
      <c r="H709" s="235" t="s">
        <v>2126</v>
      </c>
      <c r="I709" s="84">
        <v>25</v>
      </c>
      <c r="J709" s="88"/>
      <c r="K709" s="84">
        <v>15</v>
      </c>
      <c r="L709" s="64" t="s">
        <v>2127</v>
      </c>
      <c r="M709" s="85"/>
      <c r="N709" s="85"/>
      <c r="O709" s="86"/>
      <c r="P709" s="168">
        <v>5</v>
      </c>
      <c r="Q709" s="263" t="s">
        <v>2128</v>
      </c>
      <c r="Y709" s="25"/>
      <c r="Z709" s="265" t="str">
        <f>IF(AND('Scope of Work'!P4=TRUE,'Scope of Work'!P12=TRUE,H7=FALSE,'Project Information'!K4=FALSE),"Y","N")</f>
        <v>N</v>
      </c>
      <c r="AA709" s="265" t="str">
        <f t="shared" ref="AA709:AA716" si="27">IF($Z709="Y","Y","N")</f>
        <v>N</v>
      </c>
      <c r="AD709" s="79" t="s">
        <v>2129</v>
      </c>
      <c r="AE709" s="79"/>
    </row>
    <row r="710" spans="1:31" hidden="1">
      <c r="A710" s="239"/>
      <c r="B710" s="239"/>
      <c r="C710" s="239"/>
      <c r="D710" s="166" t="s">
        <v>2130</v>
      </c>
      <c r="E710" s="83"/>
      <c r="F710" s="83"/>
      <c r="G710" s="83" t="s">
        <v>476</v>
      </c>
      <c r="H710" s="235" t="s">
        <v>2126</v>
      </c>
      <c r="I710" s="84">
        <v>30</v>
      </c>
      <c r="J710" s="88"/>
      <c r="K710" s="84">
        <v>20</v>
      </c>
      <c r="L710" s="64" t="s">
        <v>2127</v>
      </c>
      <c r="M710" s="85"/>
      <c r="N710" s="85"/>
      <c r="O710" s="86"/>
      <c r="P710" s="168">
        <v>5</v>
      </c>
      <c r="Q710" s="263" t="s">
        <v>2131</v>
      </c>
      <c r="Y710" s="25"/>
      <c r="Z710" s="265" t="str">
        <f>IF(AND('Scope of Work'!P2=TRUE,'Scope of Work'!P12=TRUE,H7=FALSE,'Project Information'!K4=FALSE),"Y","N")</f>
        <v>N</v>
      </c>
      <c r="AA710" s="265" t="str">
        <f t="shared" si="27"/>
        <v>N</v>
      </c>
      <c r="AD710" s="79" t="s">
        <v>2132</v>
      </c>
      <c r="AE710" s="79"/>
    </row>
    <row r="711" spans="1:31" hidden="1">
      <c r="A711" s="239"/>
      <c r="B711" s="239"/>
      <c r="C711" s="239"/>
      <c r="D711" s="166" t="s">
        <v>2133</v>
      </c>
      <c r="E711" s="83"/>
      <c r="F711" s="83"/>
      <c r="G711" s="83" t="s">
        <v>2095</v>
      </c>
      <c r="H711" s="235" t="s">
        <v>2126</v>
      </c>
      <c r="I711" s="84">
        <v>20</v>
      </c>
      <c r="J711" s="88"/>
      <c r="K711" s="84">
        <v>-20</v>
      </c>
      <c r="L711" s="64" t="s">
        <v>2127</v>
      </c>
      <c r="M711" s="85"/>
      <c r="N711" s="85"/>
      <c r="O711" s="86"/>
      <c r="P711" s="168">
        <v>5</v>
      </c>
      <c r="Q711" s="87"/>
      <c r="Y711" s="25"/>
      <c r="Z711" s="265" t="str">
        <f>IF(AND('Scope of Work'!P2=TRUE,'Scope of Work'!P12=TRUE,H7=FALSE,'Project Information'!K4=FALSE),"Y","N")</f>
        <v>N</v>
      </c>
      <c r="AA711" s="265" t="str">
        <f t="shared" si="27"/>
        <v>N</v>
      </c>
      <c r="AD711" s="79" t="s">
        <v>2132</v>
      </c>
      <c r="AE711" s="79"/>
    </row>
    <row r="712" spans="1:31" hidden="1">
      <c r="A712" s="239"/>
      <c r="B712" s="239"/>
      <c r="C712" s="239"/>
      <c r="D712" s="166" t="s">
        <v>2134</v>
      </c>
      <c r="E712" s="83"/>
      <c r="F712" s="83"/>
      <c r="G712" s="83" t="s">
        <v>2086</v>
      </c>
      <c r="H712" s="235" t="s">
        <v>2126</v>
      </c>
      <c r="I712" s="84">
        <v>25</v>
      </c>
      <c r="J712" s="84">
        <v>10</v>
      </c>
      <c r="K712" s="84">
        <v>25</v>
      </c>
      <c r="L712" s="64" t="s">
        <v>2127</v>
      </c>
      <c r="M712" s="85"/>
      <c r="N712" s="85"/>
      <c r="O712" s="86"/>
      <c r="P712" s="168">
        <v>5</v>
      </c>
      <c r="Q712" s="263" t="s">
        <v>2135</v>
      </c>
      <c r="Y712" s="25"/>
      <c r="Z712" s="265" t="str">
        <f>IF(AND('Scope of Work'!P4=TRUE,'Scope of Work'!P9=TRUE,'Scope of Work'!P12=TRUE,H7=FALSE,'Project Information'!K4=FALSE),"Y","N")</f>
        <v>N</v>
      </c>
      <c r="AA712" s="265" t="str">
        <f t="shared" si="27"/>
        <v>N</v>
      </c>
      <c r="AD712" s="79" t="s">
        <v>2136</v>
      </c>
      <c r="AE712" s="79"/>
    </row>
    <row r="713" spans="1:31" hidden="1">
      <c r="A713" s="73"/>
      <c r="B713" s="73"/>
      <c r="C713" s="73"/>
      <c r="D713" s="166" t="s">
        <v>2137</v>
      </c>
      <c r="E713" s="83"/>
      <c r="F713" s="83"/>
      <c r="G713" s="83" t="s">
        <v>2086</v>
      </c>
      <c r="H713" s="235" t="s">
        <v>2126</v>
      </c>
      <c r="I713" s="84">
        <v>30</v>
      </c>
      <c r="J713" s="84">
        <v>10</v>
      </c>
      <c r="K713" s="84">
        <v>30</v>
      </c>
      <c r="L713" s="64" t="s">
        <v>2127</v>
      </c>
      <c r="M713" s="85"/>
      <c r="N713" s="85"/>
      <c r="O713" s="86"/>
      <c r="P713" s="168">
        <v>5</v>
      </c>
      <c r="Q713" s="263" t="s">
        <v>2138</v>
      </c>
      <c r="Y713" s="25"/>
      <c r="Z713" s="265" t="str">
        <f>IF(AND('Scope of Work'!P2=TRUE,'Scope of Work'!P9=TRUE,'Scope of Work'!P12=TRUE,H7=FALSE,'Project Information'!K4=FALSE),"Y","N")</f>
        <v>N</v>
      </c>
      <c r="AA713" s="265" t="str">
        <f t="shared" si="27"/>
        <v>N</v>
      </c>
      <c r="AD713" s="79" t="s">
        <v>2139</v>
      </c>
      <c r="AE713" s="79"/>
    </row>
    <row r="714" spans="1:31" hidden="1">
      <c r="A714" s="73"/>
      <c r="B714" s="73"/>
      <c r="C714" s="73"/>
      <c r="D714" s="166" t="s">
        <v>2140</v>
      </c>
      <c r="E714" s="83"/>
      <c r="F714" s="83"/>
      <c r="G714" s="83" t="s">
        <v>2095</v>
      </c>
      <c r="H714" s="235" t="s">
        <v>2126</v>
      </c>
      <c r="I714" s="84">
        <v>30</v>
      </c>
      <c r="J714" s="88"/>
      <c r="K714" s="84">
        <v>-30</v>
      </c>
      <c r="L714" s="64" t="s">
        <v>2127</v>
      </c>
      <c r="M714" s="85"/>
      <c r="N714" s="85"/>
      <c r="O714" s="86"/>
      <c r="P714" s="168">
        <v>5</v>
      </c>
      <c r="Q714" s="513"/>
      <c r="Y714" s="25"/>
      <c r="Z714" s="265" t="str">
        <f>IF(AND('Scope of Work'!P2=TRUE,'Scope of Work'!P9=TRUE,'Scope of Work'!P12=TRUE,H7=FALSE,'Project Information'!K4=FALSE),"Y","N")</f>
        <v>N</v>
      </c>
      <c r="AA714" s="265" t="str">
        <f t="shared" si="27"/>
        <v>N</v>
      </c>
      <c r="AD714" s="79" t="s">
        <v>2139</v>
      </c>
      <c r="AE714" s="79"/>
    </row>
    <row r="715" spans="1:31" hidden="1">
      <c r="A715" s="73"/>
      <c r="B715" s="73"/>
      <c r="C715" s="73"/>
      <c r="D715" s="166" t="s">
        <v>2141</v>
      </c>
      <c r="E715" s="83"/>
      <c r="F715" s="83"/>
      <c r="G715" s="83" t="s">
        <v>476</v>
      </c>
      <c r="H715" s="235" t="s">
        <v>2142</v>
      </c>
      <c r="I715" s="84">
        <v>30</v>
      </c>
      <c r="J715" s="88"/>
      <c r="K715" s="84">
        <v>30</v>
      </c>
      <c r="L715" s="514" t="s">
        <v>2143</v>
      </c>
      <c r="M715" s="85"/>
      <c r="N715" s="85"/>
      <c r="O715" s="86"/>
      <c r="P715" s="168">
        <v>5</v>
      </c>
      <c r="Q715" s="515" t="s">
        <v>2144</v>
      </c>
      <c r="Y715" s="25"/>
      <c r="Z715" s="265" t="str">
        <f>IF(AND('Scope of Work'!P2=TRUE,'Scope of Work'!P12=TRUE,H7=FALSE,'Project Information'!K4=FALSE),"Y","N")</f>
        <v>N</v>
      </c>
      <c r="AA715" s="265" t="str">
        <f t="shared" si="27"/>
        <v>N</v>
      </c>
      <c r="AD715" s="79" t="s">
        <v>2145</v>
      </c>
      <c r="AE715" s="79"/>
    </row>
    <row r="716" spans="1:31" hidden="1">
      <c r="A716" s="73"/>
      <c r="B716" s="73"/>
      <c r="C716" s="73"/>
      <c r="D716" s="166" t="s">
        <v>2146</v>
      </c>
      <c r="E716" s="83"/>
      <c r="F716" s="83"/>
      <c r="G716" s="83" t="s">
        <v>2086</v>
      </c>
      <c r="H716" s="235" t="s">
        <v>2126</v>
      </c>
      <c r="I716" s="84">
        <v>50</v>
      </c>
      <c r="J716" s="84">
        <v>10</v>
      </c>
      <c r="K716" s="84">
        <v>30</v>
      </c>
      <c r="L716" s="514" t="s">
        <v>2127</v>
      </c>
      <c r="M716" s="85"/>
      <c r="N716" s="85"/>
      <c r="O716" s="86"/>
      <c r="P716" s="168">
        <v>5</v>
      </c>
      <c r="Q716" s="515" t="s">
        <v>2147</v>
      </c>
      <c r="Y716" s="25"/>
      <c r="Z716" s="265" t="str">
        <f>IF(AND('Scope of Work'!P2=TRUE,'Scope of Work'!P12=TRUE,'Scope of Work'!P9=TRUE,H7=FALSE,'Project Information'!K4=FALSE),"Y","N")</f>
        <v>N</v>
      </c>
      <c r="AA716" s="265" t="str">
        <f t="shared" si="27"/>
        <v>N</v>
      </c>
      <c r="AD716" s="79" t="s">
        <v>2148</v>
      </c>
      <c r="AE716" s="79"/>
    </row>
    <row r="717" spans="1:31" hidden="1">
      <c r="A717" s="73"/>
      <c r="B717" s="73"/>
      <c r="C717" s="73"/>
      <c r="D717" s="506"/>
      <c r="E717" s="246"/>
      <c r="F717" s="246"/>
      <c r="G717" s="507" t="s">
        <v>2149</v>
      </c>
      <c r="H717" s="507" t="s">
        <v>1939</v>
      </c>
      <c r="I717" s="508" t="s">
        <v>23</v>
      </c>
      <c r="J717" s="508" t="s">
        <v>2064</v>
      </c>
      <c r="K717" s="508" t="s">
        <v>25</v>
      </c>
      <c r="L717" s="509" t="s">
        <v>2065</v>
      </c>
      <c r="M717" s="246"/>
      <c r="N717" s="246"/>
      <c r="O717" s="516"/>
      <c r="P717" s="507" t="s">
        <v>29</v>
      </c>
      <c r="Q717" s="510" t="s">
        <v>30</v>
      </c>
      <c r="Y717" s="25"/>
      <c r="Z717" s="265" t="str">
        <f>IF('Scope of Work'!P2=TRUE,IF(COUNTIF(AA719:AA737,"Y"),"Show","Hide"),IF(COUNTIF(Z719:Z737,"Y"),"Show","Hide"))</f>
        <v>Hide</v>
      </c>
      <c r="AA717" s="265" t="str">
        <f>IF(Z717="Show","Y","N")</f>
        <v>N</v>
      </c>
      <c r="AE717" s="79"/>
    </row>
    <row r="718" spans="1:31" hidden="1">
      <c r="A718" s="73"/>
      <c r="B718" s="73"/>
      <c r="C718" s="73"/>
      <c r="D718" s="506"/>
      <c r="E718" s="246"/>
      <c r="F718" s="246"/>
      <c r="G718" s="507" t="s">
        <v>31</v>
      </c>
      <c r="H718" s="509" t="s">
        <v>32</v>
      </c>
      <c r="I718" s="508" t="s">
        <v>33</v>
      </c>
      <c r="J718" s="508" t="s">
        <v>33</v>
      </c>
      <c r="K718" s="509" t="s">
        <v>33</v>
      </c>
      <c r="L718" s="509" t="s">
        <v>33</v>
      </c>
      <c r="M718" s="246"/>
      <c r="N718" s="246"/>
      <c r="O718" s="516"/>
      <c r="P718" s="511"/>
      <c r="Q718" s="510"/>
      <c r="Y718" s="25"/>
      <c r="Z718" s="265" t="str">
        <f>IF('Scope of Work'!P2=TRUE,IF(COUNTIF(AA719:AA737,"Y"),"Show","Hide"),IF(COUNTIF(Z719:Z737,"Y"),"Show","Hide"))</f>
        <v>Hide</v>
      </c>
      <c r="AA718" s="265" t="str">
        <f>IF(Z718="Show","Y","N")</f>
        <v>N</v>
      </c>
      <c r="AE718" s="79"/>
    </row>
    <row r="719" spans="1:31" hidden="1">
      <c r="A719" s="73"/>
      <c r="B719" s="73"/>
      <c r="C719" s="73"/>
      <c r="D719" s="166" t="s">
        <v>2150</v>
      </c>
      <c r="E719" s="83"/>
      <c r="F719" s="83"/>
      <c r="G719" s="83" t="s">
        <v>476</v>
      </c>
      <c r="H719" s="235" t="s">
        <v>2126</v>
      </c>
      <c r="I719" s="84">
        <v>10</v>
      </c>
      <c r="J719" s="88"/>
      <c r="K719" s="84" t="s">
        <v>1519</v>
      </c>
      <c r="L719" s="64" t="s">
        <v>2151</v>
      </c>
      <c r="M719" s="85"/>
      <c r="N719" s="85"/>
      <c r="O719" s="86"/>
      <c r="P719" s="130">
        <v>101</v>
      </c>
      <c r="Q719" s="130" t="s">
        <v>1562</v>
      </c>
      <c r="Y719" s="25"/>
      <c r="Z719" s="265" t="str">
        <f>IF(AND('Scope of Work'!P2=TRUE,'Scope of Work'!P5=TRUE,H7=FALSE,'Project Information'!K4=FALSE),"Y","N")</f>
        <v>N</v>
      </c>
      <c r="AA719" s="265" t="str">
        <f t="shared" ref="AA719:AA730" si="28">IF($Z719="Y","Y","N")</f>
        <v>N</v>
      </c>
      <c r="AD719" s="79" t="s">
        <v>2152</v>
      </c>
      <c r="AE719" s="79"/>
    </row>
    <row r="720" spans="1:31" hidden="1">
      <c r="A720" s="73"/>
      <c r="B720" s="73"/>
      <c r="C720" s="73"/>
      <c r="D720" s="166" t="s">
        <v>2153</v>
      </c>
      <c r="E720" s="83"/>
      <c r="F720" s="83"/>
      <c r="G720" s="83" t="s">
        <v>476</v>
      </c>
      <c r="H720" s="235" t="s">
        <v>2126</v>
      </c>
      <c r="I720" s="84">
        <v>10.01</v>
      </c>
      <c r="J720" s="88"/>
      <c r="K720" s="84" t="s">
        <v>1519</v>
      </c>
      <c r="L720" s="64" t="s">
        <v>2154</v>
      </c>
      <c r="M720" s="85"/>
      <c r="N720" s="85"/>
      <c r="O720" s="86"/>
      <c r="P720" s="130">
        <v>20</v>
      </c>
      <c r="Q720" s="130" t="s">
        <v>1520</v>
      </c>
      <c r="Y720" s="25"/>
      <c r="Z720" s="265" t="str">
        <f>IF(AND('Scope of Work'!P2=TRUE,'Scope of Work'!P5=TRUE,H7=FALSE,'Project Information'!K4=FALSE),"Y","N")</f>
        <v>N</v>
      </c>
      <c r="AA720" s="265" t="str">
        <f t="shared" si="28"/>
        <v>N</v>
      </c>
      <c r="AD720" s="79" t="s">
        <v>2155</v>
      </c>
      <c r="AE720" s="79"/>
    </row>
    <row r="721" spans="1:31" hidden="1">
      <c r="A721" s="73"/>
      <c r="B721" s="73"/>
      <c r="C721" s="73"/>
      <c r="D721" s="166" t="s">
        <v>2156</v>
      </c>
      <c r="E721" s="83"/>
      <c r="F721" s="83"/>
      <c r="G721" s="83" t="s">
        <v>476</v>
      </c>
      <c r="H721" s="235" t="s">
        <v>2126</v>
      </c>
      <c r="I721" s="84">
        <v>10.02</v>
      </c>
      <c r="J721" s="88"/>
      <c r="K721" s="84" t="s">
        <v>1519</v>
      </c>
      <c r="L721" s="64" t="s">
        <v>2157</v>
      </c>
      <c r="M721" s="85"/>
      <c r="N721" s="85"/>
      <c r="O721" s="86"/>
      <c r="P721" s="130">
        <v>105</v>
      </c>
      <c r="Q721" s="130" t="s">
        <v>1554</v>
      </c>
      <c r="Y721" s="25"/>
      <c r="Z721" s="265" t="str">
        <f>IF(AND('Scope of Work'!P2=TRUE,'Scope of Work'!P5=TRUE,H7=FALSE,'Project Information'!K4=FALSE),"Y","N")</f>
        <v>N</v>
      </c>
      <c r="AA721" s="265" t="str">
        <f t="shared" si="28"/>
        <v>N</v>
      </c>
      <c r="AD721" s="79" t="s">
        <v>2158</v>
      </c>
      <c r="AE721" s="79"/>
    </row>
    <row r="722" spans="1:31" hidden="1">
      <c r="A722" s="73"/>
      <c r="B722" s="73"/>
      <c r="C722" s="73"/>
      <c r="D722" s="166" t="s">
        <v>2159</v>
      </c>
      <c r="E722" s="83"/>
      <c r="F722" s="83"/>
      <c r="G722" s="83" t="s">
        <v>476</v>
      </c>
      <c r="H722" s="235" t="s">
        <v>2126</v>
      </c>
      <c r="I722" s="84">
        <v>10.029999999999999</v>
      </c>
      <c r="J722" s="88"/>
      <c r="K722" s="84" t="s">
        <v>1519</v>
      </c>
      <c r="L722" s="64" t="s">
        <v>2160</v>
      </c>
      <c r="M722" s="85"/>
      <c r="N722" s="85"/>
      <c r="O722" s="86"/>
      <c r="P722" s="130">
        <v>103</v>
      </c>
      <c r="Q722" s="130" t="s">
        <v>2161</v>
      </c>
      <c r="Y722" s="25"/>
      <c r="Z722" s="265" t="str">
        <f>IF(AND('Scope of Work'!P2=TRUE,'Scope of Work'!P5=TRUE,H7=FALSE,'Project Information'!K4=FALSE),"Y","N")</f>
        <v>N</v>
      </c>
      <c r="AA722" s="265" t="str">
        <f t="shared" si="28"/>
        <v>N</v>
      </c>
      <c r="AD722" s="79" t="s">
        <v>2162</v>
      </c>
      <c r="AE722" s="79"/>
    </row>
    <row r="723" spans="1:31" hidden="1">
      <c r="A723" s="73"/>
      <c r="B723" s="73"/>
      <c r="C723" s="73"/>
      <c r="D723" s="166" t="s">
        <v>2163</v>
      </c>
      <c r="E723" s="83"/>
      <c r="F723" s="83"/>
      <c r="G723" s="83" t="s">
        <v>476</v>
      </c>
      <c r="H723" s="235" t="s">
        <v>2126</v>
      </c>
      <c r="I723" s="84">
        <v>10.039999999999999</v>
      </c>
      <c r="J723" s="88"/>
      <c r="K723" s="84" t="s">
        <v>1519</v>
      </c>
      <c r="L723" s="64" t="s">
        <v>2164</v>
      </c>
      <c r="M723" s="85"/>
      <c r="N723" s="85"/>
      <c r="O723" s="86"/>
      <c r="P723" s="191">
        <v>105</v>
      </c>
      <c r="Q723" s="130" t="s">
        <v>1554</v>
      </c>
      <c r="Y723" s="25"/>
      <c r="Z723" s="265" t="str">
        <f>IF(AND('Scope of Work'!P4=TRUE,'Scope of Work'!P5=TRUE,H7=FALSE,'Project Information'!K4=FALSE),"Y","N")</f>
        <v>N</v>
      </c>
      <c r="AA723" s="265" t="str">
        <f t="shared" si="28"/>
        <v>N</v>
      </c>
      <c r="AD723" s="79" t="s">
        <v>2165</v>
      </c>
      <c r="AE723" s="79"/>
    </row>
    <row r="724" spans="1:31" hidden="1">
      <c r="A724" s="73"/>
      <c r="B724" s="73"/>
      <c r="C724" s="73"/>
      <c r="D724" s="166" t="s">
        <v>2166</v>
      </c>
      <c r="E724" s="83"/>
      <c r="F724" s="83"/>
      <c r="G724" s="83" t="s">
        <v>476</v>
      </c>
      <c r="H724" s="235" t="s">
        <v>2126</v>
      </c>
      <c r="I724" s="84">
        <v>10.050000000000001</v>
      </c>
      <c r="J724" s="88"/>
      <c r="K724" s="84" t="s">
        <v>1519</v>
      </c>
      <c r="L724" s="64" t="s">
        <v>2167</v>
      </c>
      <c r="M724" s="85"/>
      <c r="N724" s="85"/>
      <c r="O724" s="86"/>
      <c r="P724" s="191">
        <v>20</v>
      </c>
      <c r="Q724" s="130" t="s">
        <v>1520</v>
      </c>
      <c r="Y724" s="25"/>
      <c r="Z724" s="265" t="str">
        <f>IF(AND('Scope of Work'!P4=TRUE,'Scope of Work'!P5=TRUE,H7=FALSE,'Project Information'!K4=FALSE),"Y","N")</f>
        <v>N</v>
      </c>
      <c r="AA724" s="265" t="str">
        <f t="shared" si="28"/>
        <v>N</v>
      </c>
      <c r="AD724" s="79" t="s">
        <v>2168</v>
      </c>
      <c r="AE724" s="79"/>
    </row>
    <row r="725" spans="1:31" hidden="1">
      <c r="A725" s="73"/>
      <c r="B725" s="73"/>
      <c r="C725" s="73"/>
      <c r="D725" s="166" t="s">
        <v>2169</v>
      </c>
      <c r="E725" s="83"/>
      <c r="F725" s="83"/>
      <c r="G725" s="83" t="s">
        <v>476</v>
      </c>
      <c r="H725" s="235" t="s">
        <v>2126</v>
      </c>
      <c r="I725" s="84">
        <v>10.06</v>
      </c>
      <c r="J725" s="88"/>
      <c r="K725" s="84" t="s">
        <v>1519</v>
      </c>
      <c r="L725" s="64" t="s">
        <v>2170</v>
      </c>
      <c r="M725" s="85"/>
      <c r="N725" s="85"/>
      <c r="O725" s="86"/>
      <c r="P725" s="191">
        <v>101</v>
      </c>
      <c r="Q725" s="130" t="s">
        <v>1558</v>
      </c>
      <c r="Y725" s="25"/>
      <c r="Z725" s="265" t="str">
        <f>IF(AND('Scope of Work'!P4=TRUE,'Scope of Work'!P5=TRUE,H7=FALSE,'Project Information'!K4=FALSE),"Y","N")</f>
        <v>N</v>
      </c>
      <c r="AA725" s="265" t="str">
        <f t="shared" si="28"/>
        <v>N</v>
      </c>
      <c r="AD725" s="79" t="s">
        <v>2171</v>
      </c>
      <c r="AE725" s="79"/>
    </row>
    <row r="726" spans="1:31" hidden="1">
      <c r="A726" s="73"/>
      <c r="B726" s="73"/>
      <c r="C726" s="73"/>
      <c r="D726" s="166" t="s">
        <v>2172</v>
      </c>
      <c r="E726" s="83"/>
      <c r="F726" s="83"/>
      <c r="G726" s="83" t="s">
        <v>476</v>
      </c>
      <c r="H726" s="235" t="s">
        <v>2126</v>
      </c>
      <c r="I726" s="84">
        <v>10.07</v>
      </c>
      <c r="J726" s="88"/>
      <c r="K726" s="84" t="s">
        <v>1519</v>
      </c>
      <c r="L726" s="64" t="s">
        <v>2173</v>
      </c>
      <c r="M726" s="85"/>
      <c r="N726" s="85"/>
      <c r="O726" s="86"/>
      <c r="P726" s="191">
        <v>101</v>
      </c>
      <c r="Q726" s="130" t="s">
        <v>1539</v>
      </c>
      <c r="Y726" s="25"/>
      <c r="Z726" s="265" t="str">
        <f>IF(AND('Scope of Work'!P4=TRUE,'Scope of Work'!P5=TRUE,H7=FALSE,'Project Information'!K4=FALSE),"Y","N")</f>
        <v>N</v>
      </c>
      <c r="AA726" s="265" t="str">
        <f t="shared" si="28"/>
        <v>N</v>
      </c>
      <c r="AD726" s="79" t="s">
        <v>2174</v>
      </c>
      <c r="AE726" s="79"/>
    </row>
    <row r="727" spans="1:31" hidden="1">
      <c r="A727" s="73"/>
      <c r="B727" s="73"/>
      <c r="C727" s="73"/>
      <c r="D727" s="166" t="s">
        <v>2175</v>
      </c>
      <c r="E727" s="83"/>
      <c r="F727" s="83"/>
      <c r="G727" s="83" t="s">
        <v>476</v>
      </c>
      <c r="H727" s="235" t="s">
        <v>2126</v>
      </c>
      <c r="I727" s="84">
        <v>10.08</v>
      </c>
      <c r="J727" s="88"/>
      <c r="K727" s="84" t="s">
        <v>1519</v>
      </c>
      <c r="L727" s="64" t="s">
        <v>2176</v>
      </c>
      <c r="M727" s="85"/>
      <c r="N727" s="85"/>
      <c r="O727" s="86"/>
      <c r="P727" s="191">
        <v>101</v>
      </c>
      <c r="Q727" s="130" t="s">
        <v>1539</v>
      </c>
      <c r="Y727" s="25"/>
      <c r="Z727" s="265" t="str">
        <f>IF(AND('Scope of Work'!P4=TRUE,'Scope of Work'!P5=TRUE,H7=FALSE,'Project Information'!K4=FALSE),"Y","N")</f>
        <v>N</v>
      </c>
      <c r="AA727" s="265" t="str">
        <f t="shared" si="28"/>
        <v>N</v>
      </c>
      <c r="AD727" s="79" t="s">
        <v>2177</v>
      </c>
      <c r="AE727" s="79"/>
    </row>
    <row r="728" spans="1:31" hidden="1">
      <c r="A728" s="73"/>
      <c r="B728" s="73"/>
      <c r="C728" s="73"/>
      <c r="D728" s="166" t="s">
        <v>2178</v>
      </c>
      <c r="E728" s="83"/>
      <c r="F728" s="83"/>
      <c r="G728" s="83" t="s">
        <v>476</v>
      </c>
      <c r="H728" s="235" t="s">
        <v>2126</v>
      </c>
      <c r="I728" s="84">
        <v>10.09</v>
      </c>
      <c r="J728" s="88"/>
      <c r="K728" s="84" t="s">
        <v>1519</v>
      </c>
      <c r="L728" s="64" t="s">
        <v>2179</v>
      </c>
      <c r="M728" s="85"/>
      <c r="N728" s="85"/>
      <c r="O728" s="86"/>
      <c r="P728" s="130">
        <v>21</v>
      </c>
      <c r="Q728" s="130" t="s">
        <v>1581</v>
      </c>
      <c r="Y728" s="25"/>
      <c r="Z728" s="265" t="str">
        <f>IF(AND('Scope of Work'!P2=TRUE,'Scope of Work'!P5=TRUE,H7=FALSE,'Project Information'!K4=FALSE),"Y","N")</f>
        <v>N</v>
      </c>
      <c r="AA728" s="265" t="str">
        <f t="shared" si="28"/>
        <v>N</v>
      </c>
      <c r="AD728" s="79" t="s">
        <v>2180</v>
      </c>
      <c r="AE728" s="79"/>
    </row>
    <row r="729" spans="1:31" hidden="1">
      <c r="A729" s="73"/>
      <c r="B729" s="73"/>
      <c r="C729" s="73"/>
      <c r="D729" s="166" t="s">
        <v>2181</v>
      </c>
      <c r="E729" s="83"/>
      <c r="F729" s="83"/>
      <c r="G729" s="83" t="s">
        <v>476</v>
      </c>
      <c r="H729" s="235" t="s">
        <v>2126</v>
      </c>
      <c r="I729" s="84">
        <v>10.1</v>
      </c>
      <c r="J729" s="88"/>
      <c r="K729" s="84" t="s">
        <v>1519</v>
      </c>
      <c r="L729" s="64" t="s">
        <v>2182</v>
      </c>
      <c r="M729" s="85"/>
      <c r="N729" s="85"/>
      <c r="O729" s="86"/>
      <c r="P729" s="191">
        <v>101</v>
      </c>
      <c r="Q729" s="130" t="s">
        <v>1535</v>
      </c>
      <c r="Y729" s="25"/>
      <c r="Z729" s="265" t="str">
        <f>IF(AND('Scope of Work'!P4=TRUE,'Scope of Work'!P5=TRUE,H7=FALSE,'Project Information'!K4=FALSE),"Y","N")</f>
        <v>N</v>
      </c>
      <c r="AA729" s="265" t="str">
        <f t="shared" si="28"/>
        <v>N</v>
      </c>
      <c r="AD729" s="79" t="s">
        <v>2183</v>
      </c>
    </row>
    <row r="730" spans="1:31" hidden="1">
      <c r="A730" s="73"/>
      <c r="B730" s="73"/>
      <c r="C730" s="73"/>
      <c r="D730" s="166" t="s">
        <v>2184</v>
      </c>
      <c r="E730" s="83"/>
      <c r="F730" s="83"/>
      <c r="G730" s="83" t="s">
        <v>476</v>
      </c>
      <c r="H730" s="235" t="s">
        <v>2126</v>
      </c>
      <c r="I730" s="84">
        <v>10.11</v>
      </c>
      <c r="J730" s="88"/>
      <c r="K730" s="84" t="s">
        <v>1519</v>
      </c>
      <c r="L730" s="64" t="s">
        <v>2185</v>
      </c>
      <c r="M730" s="85"/>
      <c r="N730" s="85"/>
      <c r="O730" s="86"/>
      <c r="P730" s="191">
        <v>101</v>
      </c>
      <c r="Q730" s="130" t="s">
        <v>1535</v>
      </c>
      <c r="Y730" s="25"/>
      <c r="Z730" s="265" t="str">
        <f>IF(AND('Scope of Work'!P4=TRUE,'Scope of Work'!P5=TRUE,H7=FALSE,'Project Information'!K4=FALSE),"Y","N")</f>
        <v>N</v>
      </c>
      <c r="AA730" s="265" t="str">
        <f t="shared" si="28"/>
        <v>N</v>
      </c>
      <c r="AD730" s="79" t="s">
        <v>2186</v>
      </c>
    </row>
    <row r="731" spans="1:31" hidden="1">
      <c r="A731" s="73"/>
      <c r="B731" s="73"/>
      <c r="C731" s="73"/>
      <c r="D731" s="166" t="s">
        <v>2187</v>
      </c>
      <c r="E731" s="83"/>
      <c r="F731" s="83"/>
      <c r="G731" s="83" t="s">
        <v>476</v>
      </c>
      <c r="H731" s="235" t="s">
        <v>2126</v>
      </c>
      <c r="I731" s="84">
        <v>10.119999999999999</v>
      </c>
      <c r="J731" s="88"/>
      <c r="K731" s="84" t="s">
        <v>1519</v>
      </c>
      <c r="L731" s="64" t="s">
        <v>2188</v>
      </c>
      <c r="M731" s="85"/>
      <c r="N731" s="85"/>
      <c r="O731" s="86"/>
      <c r="P731" s="191">
        <v>20</v>
      </c>
      <c r="Q731" s="130" t="s">
        <v>1520</v>
      </c>
      <c r="Y731" s="25"/>
      <c r="Z731" s="265" t="str">
        <f>IF(AND('Scope of Work'!P4=TRUE,'Scope of Work'!P5=TRUE,H7=FALSE,'Project Information'!K4=FALSE),"Y","N")</f>
        <v>N</v>
      </c>
      <c r="AA731" s="265" t="str">
        <f t="shared" ref="AA731:AA811" si="29">IF($Z731="Y","Y","N")</f>
        <v>N</v>
      </c>
      <c r="AD731" s="79" t="s">
        <v>2189</v>
      </c>
    </row>
    <row r="732" spans="1:31" hidden="1">
      <c r="A732" s="73"/>
      <c r="B732" s="73"/>
      <c r="C732" s="73"/>
      <c r="D732" s="166" t="s">
        <v>2190</v>
      </c>
      <c r="E732" s="83"/>
      <c r="F732" s="83"/>
      <c r="G732" s="83" t="s">
        <v>476</v>
      </c>
      <c r="H732" s="235" t="s">
        <v>2126</v>
      </c>
      <c r="I732" s="84">
        <v>10.130000000000001</v>
      </c>
      <c r="J732" s="88"/>
      <c r="K732" s="84" t="s">
        <v>1519</v>
      </c>
      <c r="L732" s="64" t="s">
        <v>2191</v>
      </c>
      <c r="M732" s="85"/>
      <c r="N732" s="85"/>
      <c r="O732" s="86"/>
      <c r="P732" s="191">
        <v>101</v>
      </c>
      <c r="Q732" s="130" t="s">
        <v>1535</v>
      </c>
      <c r="Y732" s="25"/>
      <c r="Z732" s="265" t="str">
        <f>IF(AND('Scope of Work'!P4=TRUE,'Scope of Work'!P5=TRUE,H7=FALSE,'Project Information'!K4=FALSE),"Y","N")</f>
        <v>N</v>
      </c>
      <c r="AA732" s="265" t="str">
        <f t="shared" si="29"/>
        <v>N</v>
      </c>
      <c r="AD732" s="79" t="s">
        <v>2192</v>
      </c>
    </row>
    <row r="733" spans="1:31" hidden="1">
      <c r="A733" s="73"/>
      <c r="B733" s="73"/>
      <c r="C733" s="73"/>
      <c r="D733" s="166" t="s">
        <v>2193</v>
      </c>
      <c r="E733" s="83"/>
      <c r="F733" s="83"/>
      <c r="G733" s="83" t="s">
        <v>476</v>
      </c>
      <c r="H733" s="235" t="s">
        <v>2126</v>
      </c>
      <c r="I733" s="84">
        <v>10.14</v>
      </c>
      <c r="J733" s="88"/>
      <c r="K733" s="84" t="s">
        <v>1519</v>
      </c>
      <c r="L733" s="64" t="s">
        <v>2194</v>
      </c>
      <c r="M733" s="85"/>
      <c r="N733" s="85"/>
      <c r="O733" s="86"/>
      <c r="P733" s="191">
        <v>20</v>
      </c>
      <c r="Q733" s="130" t="s">
        <v>1520</v>
      </c>
      <c r="Y733" s="25"/>
      <c r="Z733" s="265" t="str">
        <f>IF(AND('Scope of Work'!P4=TRUE,'Scope of Work'!P5=TRUE,H7=FALSE,'Project Information'!K4=FALSE),"Y","N")</f>
        <v>N</v>
      </c>
      <c r="AA733" s="265" t="str">
        <f t="shared" si="29"/>
        <v>N</v>
      </c>
      <c r="AD733" s="79" t="s">
        <v>2195</v>
      </c>
    </row>
    <row r="734" spans="1:31" hidden="1">
      <c r="A734" s="73"/>
      <c r="B734" s="73"/>
      <c r="C734" s="73"/>
      <c r="D734" s="166" t="s">
        <v>2196</v>
      </c>
      <c r="E734" s="83"/>
      <c r="F734" s="83"/>
      <c r="G734" s="83" t="s">
        <v>476</v>
      </c>
      <c r="H734" s="235" t="s">
        <v>2126</v>
      </c>
      <c r="I734" s="84">
        <v>10.15</v>
      </c>
      <c r="J734" s="88"/>
      <c r="K734" s="84" t="s">
        <v>1519</v>
      </c>
      <c r="L734" s="64" t="s">
        <v>2197</v>
      </c>
      <c r="M734" s="85"/>
      <c r="N734" s="85"/>
      <c r="O734" s="86"/>
      <c r="P734" s="191">
        <v>105</v>
      </c>
      <c r="Q734" s="130" t="s">
        <v>1554</v>
      </c>
      <c r="Y734" s="25"/>
      <c r="Z734" s="265" t="str">
        <f>IF(AND('Scope of Work'!P4=TRUE,'Scope of Work'!P5=TRUE,H7=FALSE,'Project Information'!K4=FALSE),"Y","N")</f>
        <v>N</v>
      </c>
      <c r="AA734" s="265" t="str">
        <f t="shared" si="29"/>
        <v>N</v>
      </c>
      <c r="AD734" s="79" t="s">
        <v>2198</v>
      </c>
    </row>
    <row r="735" spans="1:31" hidden="1">
      <c r="A735" s="73"/>
      <c r="B735" s="73"/>
      <c r="C735" s="73"/>
      <c r="D735" s="166" t="s">
        <v>2199</v>
      </c>
      <c r="E735" s="83"/>
      <c r="F735" s="83"/>
      <c r="G735" s="83" t="s">
        <v>476</v>
      </c>
      <c r="H735" s="235" t="s">
        <v>2126</v>
      </c>
      <c r="I735" s="84">
        <v>10.16</v>
      </c>
      <c r="J735" s="88"/>
      <c r="K735" s="84" t="s">
        <v>1519</v>
      </c>
      <c r="L735" s="64" t="s">
        <v>2200</v>
      </c>
      <c r="M735" s="85"/>
      <c r="N735" s="85"/>
      <c r="O735" s="86"/>
      <c r="P735" s="130">
        <v>102</v>
      </c>
      <c r="Q735" s="130" t="s">
        <v>1577</v>
      </c>
      <c r="Y735" s="25"/>
      <c r="Z735" s="265" t="str">
        <f>IF(AND('Scope of Work'!P2=TRUE,'Scope of Work'!P5=TRUE,H7=FALSE,'Project Information'!K4=FALSE),"Y","N")</f>
        <v>N</v>
      </c>
      <c r="AA735" s="265" t="str">
        <f t="shared" si="29"/>
        <v>N</v>
      </c>
      <c r="AD735" s="79" t="s">
        <v>2201</v>
      </c>
    </row>
    <row r="736" spans="1:31" hidden="1">
      <c r="A736" s="73"/>
      <c r="B736" s="73"/>
      <c r="C736" s="73"/>
      <c r="D736" s="166" t="s">
        <v>2202</v>
      </c>
      <c r="E736" s="83"/>
      <c r="F736" s="83"/>
      <c r="G736" s="83" t="s">
        <v>476</v>
      </c>
      <c r="H736" s="235" t="s">
        <v>2126</v>
      </c>
      <c r="I736" s="84">
        <v>10.17</v>
      </c>
      <c r="J736" s="88"/>
      <c r="K736" s="84" t="s">
        <v>1519</v>
      </c>
      <c r="L736" s="64" t="s">
        <v>2203</v>
      </c>
      <c r="M736" s="85"/>
      <c r="N736" s="85"/>
      <c r="O736" s="86"/>
      <c r="P736" s="191">
        <v>103</v>
      </c>
      <c r="Q736" s="130" t="s">
        <v>1535</v>
      </c>
      <c r="Y736" s="25"/>
      <c r="Z736" s="265" t="str">
        <f>IF(AND('Scope of Work'!P4=TRUE,'Scope of Work'!P5=TRUE,H7=FALSE,'Project Information'!K4=FALSE),"Y","N")</f>
        <v>N</v>
      </c>
      <c r="AA736" s="265" t="str">
        <f t="shared" si="29"/>
        <v>N</v>
      </c>
      <c r="AD736" s="79" t="s">
        <v>2204</v>
      </c>
    </row>
    <row r="737" spans="1:30" hidden="1">
      <c r="A737" s="73"/>
      <c r="B737" s="73"/>
      <c r="C737" s="73"/>
      <c r="D737" s="166" t="s">
        <v>2205</v>
      </c>
      <c r="E737" s="83"/>
      <c r="F737" s="83"/>
      <c r="G737" s="83" t="s">
        <v>476</v>
      </c>
      <c r="H737" s="235" t="s">
        <v>2126</v>
      </c>
      <c r="I737" s="84">
        <v>10.18</v>
      </c>
      <c r="J737" s="88"/>
      <c r="K737" s="84" t="s">
        <v>1519</v>
      </c>
      <c r="L737" s="64" t="s">
        <v>2206</v>
      </c>
      <c r="M737" s="85"/>
      <c r="N737" s="85"/>
      <c r="O737" s="86"/>
      <c r="P737" s="191">
        <v>20</v>
      </c>
      <c r="Q737" s="130" t="s">
        <v>1520</v>
      </c>
      <c r="Y737" s="25"/>
      <c r="Z737" s="265" t="str">
        <f>IF(AND('Scope of Work'!P4=TRUE,'Scope of Work'!P5=TRUE,H7=FALSE,'Project Information'!K4=FALSE),"Y","N")</f>
        <v>N</v>
      </c>
      <c r="AA737" s="265" t="str">
        <f t="shared" si="29"/>
        <v>N</v>
      </c>
      <c r="AD737" s="79" t="s">
        <v>2207</v>
      </c>
    </row>
    <row r="738" spans="1:30" hidden="1">
      <c r="A738" s="73"/>
      <c r="B738" s="73"/>
      <c r="C738" s="73"/>
      <c r="D738" s="166" t="s">
        <v>2208</v>
      </c>
      <c r="E738" s="83"/>
      <c r="F738" s="83"/>
      <c r="G738" s="83" t="s">
        <v>476</v>
      </c>
      <c r="H738" s="235" t="s">
        <v>2126</v>
      </c>
      <c r="I738" s="84">
        <v>10.19</v>
      </c>
      <c r="J738" s="88"/>
      <c r="K738" s="84" t="s">
        <v>1519</v>
      </c>
      <c r="L738" s="64" t="s">
        <v>2209</v>
      </c>
      <c r="M738" s="85"/>
      <c r="N738" s="85"/>
      <c r="O738" s="86"/>
      <c r="P738" s="191">
        <v>20</v>
      </c>
      <c r="Q738" s="130" t="s">
        <v>1520</v>
      </c>
      <c r="Y738" s="25"/>
      <c r="Z738" s="265" t="str">
        <f>IF(AND('Scope of Work'!P4=TRUE,'Scope of Work'!P5=TRUE,H7=FALSE,'Project Information'!K4=FALSE),"Y","N")</f>
        <v>N</v>
      </c>
      <c r="AA738" s="265" t="str">
        <f t="shared" si="29"/>
        <v>N</v>
      </c>
      <c r="AD738" s="79" t="s">
        <v>2210</v>
      </c>
    </row>
    <row r="739" spans="1:30" hidden="1">
      <c r="A739" s="73"/>
      <c r="B739" s="73"/>
      <c r="C739" s="73"/>
      <c r="D739" s="482"/>
      <c r="E739" s="483"/>
      <c r="F739" s="483"/>
      <c r="G739" s="489" t="s">
        <v>2006</v>
      </c>
      <c r="H739" s="489" t="s">
        <v>1939</v>
      </c>
      <c r="I739" s="485" t="s">
        <v>23</v>
      </c>
      <c r="J739" s="485" t="s">
        <v>2064</v>
      </c>
      <c r="K739" s="485" t="s">
        <v>25</v>
      </c>
      <c r="L739" s="517" t="s">
        <v>2065</v>
      </c>
      <c r="M739" s="517"/>
      <c r="N739" s="489"/>
      <c r="O739" s="489"/>
      <c r="P739" s="489" t="s">
        <v>29</v>
      </c>
      <c r="Q739" s="518" t="s">
        <v>30</v>
      </c>
      <c r="Y739" s="25"/>
      <c r="Z739" s="265" t="str">
        <f>IF('Scope of Work'!P47=TRUE,IF(COUNTIF(AA741,"Y"),"Show","Hide"),IF(COUNTIF(Z741,"Y"),"Show","Hide"))</f>
        <v>Hide</v>
      </c>
      <c r="AA739" s="265" t="str">
        <f>IF(Z739="Show","Y","N")</f>
        <v>N</v>
      </c>
    </row>
    <row r="740" spans="1:30" hidden="1">
      <c r="A740" s="73"/>
      <c r="B740" s="73"/>
      <c r="C740" s="73"/>
      <c r="D740" s="482"/>
      <c r="E740" s="483"/>
      <c r="F740" s="483"/>
      <c r="G740" s="489" t="s">
        <v>31</v>
      </c>
      <c r="H740" s="517" t="s">
        <v>32</v>
      </c>
      <c r="I740" s="485" t="s">
        <v>33</v>
      </c>
      <c r="J740" s="485" t="s">
        <v>33</v>
      </c>
      <c r="K740" s="517" t="s">
        <v>33</v>
      </c>
      <c r="L740" s="517" t="s">
        <v>33</v>
      </c>
      <c r="M740" s="489"/>
      <c r="N740" s="489"/>
      <c r="O740" s="489"/>
      <c r="P740" s="519"/>
      <c r="Q740" s="520"/>
      <c r="Y740" s="25"/>
      <c r="Z740" s="265" t="str">
        <f>IF('Scope of Work'!P47=TRUE,IF(COUNTIF(AA741,"Y"),"Show","Hide"),IF(COUNTIF(Z741,"Y"),"Show","Hide"))</f>
        <v>Hide</v>
      </c>
      <c r="AA740" s="265" t="str">
        <f>IF(Z740="Show","Y","N")</f>
        <v>N</v>
      </c>
    </row>
    <row r="741" spans="1:30" hidden="1">
      <c r="A741" s="239"/>
      <c r="B741" s="239"/>
      <c r="C741" s="239"/>
      <c r="D741" s="166" t="s">
        <v>2211</v>
      </c>
      <c r="E741" s="83"/>
      <c r="F741" s="83"/>
      <c r="G741" s="83" t="s">
        <v>2006</v>
      </c>
      <c r="H741" s="452" t="s">
        <v>1653</v>
      </c>
      <c r="I741" s="84">
        <v>24</v>
      </c>
      <c r="J741" s="88"/>
      <c r="K741" s="84">
        <v>24</v>
      </c>
      <c r="L741" s="238"/>
      <c r="M741" s="85"/>
      <c r="N741" s="85"/>
      <c r="O741" s="86"/>
      <c r="P741" s="168">
        <v>0</v>
      </c>
      <c r="Q741" s="87"/>
      <c r="Y741" s="25"/>
      <c r="Z741" s="265" t="str">
        <f>IF(AND('Scope of Work'!P47=TRUE,H7=FALSE,'Project Information'!K4=FALSE),"Y","N")</f>
        <v>N</v>
      </c>
      <c r="AA741" s="265" t="str">
        <f t="shared" si="29"/>
        <v>N</v>
      </c>
      <c r="AD741" s="79" t="s">
        <v>2212</v>
      </c>
    </row>
    <row r="742" spans="1:30" hidden="1">
      <c r="A742" s="239"/>
      <c r="B742" s="239"/>
      <c r="C742" s="239"/>
      <c r="D742" s="166" t="s">
        <v>2213</v>
      </c>
      <c r="E742" s="83"/>
      <c r="F742" s="83"/>
      <c r="G742" s="83" t="s">
        <v>2214</v>
      </c>
      <c r="H742" s="452" t="s">
        <v>1416</v>
      </c>
      <c r="I742" s="84">
        <v>24.5</v>
      </c>
      <c r="J742" s="88"/>
      <c r="K742" s="84">
        <v>24.5</v>
      </c>
      <c r="L742" s="238"/>
      <c r="M742" s="85"/>
      <c r="N742" s="85"/>
      <c r="O742" s="86"/>
      <c r="P742" s="168">
        <v>0</v>
      </c>
      <c r="Q742" s="87"/>
      <c r="Y742" s="25"/>
      <c r="Z742" s="265" t="str">
        <f>IF(AND('Scope of Work'!P47=TRUE,H7=FALSE,'Project Information'!K4=FALSE),"Y","N")</f>
        <v>N</v>
      </c>
      <c r="AA742" s="265" t="str">
        <f t="shared" si="29"/>
        <v>N</v>
      </c>
    </row>
    <row r="743" spans="1:30" hidden="1">
      <c r="A743" s="73"/>
      <c r="B743" s="73"/>
      <c r="C743" s="73"/>
      <c r="D743" s="521"/>
      <c r="E743" s="522"/>
      <c r="F743" s="522"/>
      <c r="G743" s="419" t="s">
        <v>1938</v>
      </c>
      <c r="H743" s="419" t="s">
        <v>1939</v>
      </c>
      <c r="I743" s="420" t="s">
        <v>23</v>
      </c>
      <c r="J743" s="420" t="s">
        <v>2064</v>
      </c>
      <c r="K743" s="420" t="s">
        <v>25</v>
      </c>
      <c r="L743" s="422" t="s">
        <v>2065</v>
      </c>
      <c r="M743" s="422"/>
      <c r="N743" s="419"/>
      <c r="O743" s="419"/>
      <c r="P743" s="419" t="s">
        <v>29</v>
      </c>
      <c r="Q743" s="423" t="s">
        <v>30</v>
      </c>
      <c r="Y743" s="25"/>
      <c r="Z743" s="265" t="str">
        <f>IF('Scope of Work'!P50=TRUE,IF(COUNTIF(AA745:AA750,"Y"),"Show","Hide"),IF(COUNTIF(Z745:Z750,"Y"),"Show","Hide"))</f>
        <v>Hide</v>
      </c>
      <c r="AA743" s="265" t="str">
        <f>IF(Z743="Show","Y","N")</f>
        <v>N</v>
      </c>
    </row>
    <row r="744" spans="1:30" hidden="1">
      <c r="A744" s="73"/>
      <c r="B744" s="73"/>
      <c r="C744" s="73"/>
      <c r="D744" s="521"/>
      <c r="E744" s="522"/>
      <c r="F744" s="522"/>
      <c r="G744" s="419" t="s">
        <v>98</v>
      </c>
      <c r="H744" s="422" t="s">
        <v>32</v>
      </c>
      <c r="I744" s="420" t="s">
        <v>33</v>
      </c>
      <c r="J744" s="420" t="s">
        <v>33</v>
      </c>
      <c r="K744" s="422" t="s">
        <v>33</v>
      </c>
      <c r="L744" s="422" t="s">
        <v>33</v>
      </c>
      <c r="M744" s="419"/>
      <c r="N744" s="419"/>
      <c r="O744" s="419"/>
      <c r="P744" s="523"/>
      <c r="Q744" s="524"/>
      <c r="Y744" s="25"/>
      <c r="Z744" s="265" t="str">
        <f>IF('Scope of Work'!P50=TRUE,IF(COUNTIF(AA745:AA750,"Y"),"Show","Hide"),IF(COUNTIF(Z745:Z750,"Y"),"Show","Hide"))</f>
        <v>Hide</v>
      </c>
      <c r="AA744" s="265" t="str">
        <f>IF(Z744="Show","Y","N")</f>
        <v>N</v>
      </c>
    </row>
    <row r="745" spans="1:30" hidden="1">
      <c r="A745" s="239"/>
      <c r="B745" s="239"/>
      <c r="C745" s="239"/>
      <c r="D745" s="166" t="s">
        <v>2215</v>
      </c>
      <c r="E745" s="83"/>
      <c r="F745" s="83"/>
      <c r="G745" s="83" t="s">
        <v>2216</v>
      </c>
      <c r="H745" s="525" t="s">
        <v>2217</v>
      </c>
      <c r="I745" s="84">
        <v>100</v>
      </c>
      <c r="J745" s="88"/>
      <c r="K745" s="84">
        <v>100</v>
      </c>
      <c r="L745" s="238"/>
      <c r="M745" s="85"/>
      <c r="N745" s="85"/>
      <c r="O745" s="86"/>
      <c r="P745" s="168">
        <v>0</v>
      </c>
      <c r="Q745" s="87"/>
      <c r="Y745" s="25"/>
      <c r="Z745" s="265" t="str">
        <f>IF(AND('Scope of Work'!P50=TRUE,H7=FALSE,'Project Information'!K4=FALSE),"Y","N")</f>
        <v>N</v>
      </c>
      <c r="AA745" s="265" t="str">
        <f t="shared" si="29"/>
        <v>N</v>
      </c>
    </row>
    <row r="746" spans="1:30" hidden="1">
      <c r="A746" s="73"/>
      <c r="B746" s="73"/>
      <c r="C746" s="73"/>
      <c r="D746" s="166" t="s">
        <v>2218</v>
      </c>
      <c r="E746" s="83"/>
      <c r="F746" s="83"/>
      <c r="G746" s="83" t="s">
        <v>2216</v>
      </c>
      <c r="H746" s="525" t="s">
        <v>2219</v>
      </c>
      <c r="I746" s="84">
        <v>175</v>
      </c>
      <c r="J746" s="88"/>
      <c r="K746" s="84">
        <v>175</v>
      </c>
      <c r="L746" s="238"/>
      <c r="M746" s="85"/>
      <c r="N746" s="85"/>
      <c r="O746" s="86"/>
      <c r="P746" s="168">
        <v>0</v>
      </c>
      <c r="Q746" s="87"/>
      <c r="Y746" s="25"/>
      <c r="Z746" s="265" t="str">
        <f>IF(AND('Scope of Work'!P50=TRUE,H7=FALSE,'Project Information'!K4=FALSE),"Y","N")</f>
        <v>N</v>
      </c>
      <c r="AA746" s="265" t="str">
        <f t="shared" si="29"/>
        <v>N</v>
      </c>
    </row>
    <row r="747" spans="1:30" hidden="1">
      <c r="A747" s="73"/>
      <c r="B747" s="73"/>
      <c r="C747" s="73"/>
      <c r="D747" s="166" t="s">
        <v>2220</v>
      </c>
      <c r="E747" s="83"/>
      <c r="F747" s="83"/>
      <c r="G747" s="83" t="s">
        <v>2216</v>
      </c>
      <c r="H747" s="525" t="s">
        <v>2217</v>
      </c>
      <c r="I747" s="84">
        <v>0</v>
      </c>
      <c r="J747" s="88"/>
      <c r="K747" s="84">
        <v>0</v>
      </c>
      <c r="L747" s="238"/>
      <c r="M747" s="85"/>
      <c r="N747" s="85"/>
      <c r="O747" s="86"/>
      <c r="P747" s="168">
        <v>0</v>
      </c>
      <c r="Q747" s="87"/>
      <c r="Y747" s="25"/>
      <c r="Z747" s="265" t="str">
        <f>IF(AND('Scope of Work'!P50=TRUE,H7=FALSE,'Project Information'!K4=FALSE),"Y","N")</f>
        <v>N</v>
      </c>
      <c r="AA747" s="265" t="str">
        <f t="shared" si="29"/>
        <v>N</v>
      </c>
    </row>
    <row r="748" spans="1:30" hidden="1">
      <c r="A748" s="73"/>
      <c r="B748" s="73"/>
      <c r="C748" s="73"/>
      <c r="D748" s="166" t="s">
        <v>2221</v>
      </c>
      <c r="E748" s="83"/>
      <c r="F748" s="83"/>
      <c r="G748" s="83" t="s">
        <v>2222</v>
      </c>
      <c r="H748" s="525" t="s">
        <v>2217</v>
      </c>
      <c r="I748" s="84">
        <v>75</v>
      </c>
      <c r="J748" s="88"/>
      <c r="K748" s="84">
        <v>75</v>
      </c>
      <c r="L748" s="238"/>
      <c r="M748" s="85"/>
      <c r="N748" s="85"/>
      <c r="O748" s="86"/>
      <c r="P748" s="168">
        <v>0</v>
      </c>
      <c r="Q748" s="87"/>
      <c r="Y748" s="25"/>
      <c r="Z748" s="265" t="str">
        <f>IF(AND('Scope of Work'!P50=TRUE,H7=FALSE,'Project Information'!K4=FALSE),"Y","N")</f>
        <v>N</v>
      </c>
      <c r="AA748" s="265" t="str">
        <f t="shared" si="29"/>
        <v>N</v>
      </c>
    </row>
    <row r="749" spans="1:30" hidden="1">
      <c r="A749" s="73"/>
      <c r="B749" s="73"/>
      <c r="C749" s="73"/>
      <c r="D749" s="166" t="s">
        <v>2223</v>
      </c>
      <c r="E749" s="83"/>
      <c r="F749" s="83"/>
      <c r="G749" s="83" t="s">
        <v>2222</v>
      </c>
      <c r="H749" s="525" t="s">
        <v>2219</v>
      </c>
      <c r="I749" s="84">
        <v>50</v>
      </c>
      <c r="J749" s="88"/>
      <c r="K749" s="84">
        <v>50</v>
      </c>
      <c r="L749" s="238"/>
      <c r="M749" s="85"/>
      <c r="N749" s="85"/>
      <c r="O749" s="86"/>
      <c r="P749" s="168">
        <v>0</v>
      </c>
      <c r="Q749" s="87"/>
      <c r="Y749" s="25"/>
      <c r="Z749" s="265" t="str">
        <f>IF(AND('Scope of Work'!P50=TRUE,H7=FALSE,'Project Information'!K4=FALSE),"Y","N")</f>
        <v>N</v>
      </c>
      <c r="AA749" s="265" t="str">
        <f t="shared" si="29"/>
        <v>N</v>
      </c>
    </row>
    <row r="750" spans="1:30" hidden="1">
      <c r="A750" s="73"/>
      <c r="B750" s="73"/>
      <c r="C750" s="73"/>
      <c r="D750" s="166" t="s">
        <v>2224</v>
      </c>
      <c r="E750" s="83"/>
      <c r="F750" s="83"/>
      <c r="G750" s="83" t="s">
        <v>2222</v>
      </c>
      <c r="H750" s="525" t="s">
        <v>2217</v>
      </c>
      <c r="I750" s="84">
        <v>0</v>
      </c>
      <c r="J750" s="88"/>
      <c r="K750" s="84">
        <v>0</v>
      </c>
      <c r="L750" s="238"/>
      <c r="M750" s="85"/>
      <c r="N750" s="85"/>
      <c r="O750" s="86"/>
      <c r="P750" s="168">
        <v>0</v>
      </c>
      <c r="Q750" s="87"/>
      <c r="Y750" s="25"/>
      <c r="Z750" s="265" t="str">
        <f>IF(AND('Scope of Work'!P50=TRUE,H7=FALSE,'Project Information'!K4=FALSE),"Y","N")</f>
        <v>N</v>
      </c>
      <c r="AA750" s="265" t="str">
        <f t="shared" si="29"/>
        <v>N</v>
      </c>
    </row>
    <row r="751" spans="1:30" hidden="1">
      <c r="A751" s="73"/>
      <c r="B751" s="73"/>
      <c r="C751" s="73"/>
      <c r="D751" s="521"/>
      <c r="E751" s="522"/>
      <c r="F751" s="522"/>
      <c r="G751" s="419" t="s">
        <v>1938</v>
      </c>
      <c r="H751" s="419" t="s">
        <v>1939</v>
      </c>
      <c r="I751" s="420" t="s">
        <v>23</v>
      </c>
      <c r="J751" s="420" t="s">
        <v>2064</v>
      </c>
      <c r="K751" s="420" t="s">
        <v>25</v>
      </c>
      <c r="L751" s="422" t="s">
        <v>2065</v>
      </c>
      <c r="M751" s="422"/>
      <c r="N751" s="419"/>
      <c r="O751" s="419"/>
      <c r="P751" s="419" t="s">
        <v>29</v>
      </c>
      <c r="Q751" s="423" t="s">
        <v>30</v>
      </c>
      <c r="Y751" s="25"/>
      <c r="Z751" s="265" t="str">
        <f>IF('Scope of Work'!P50=TRUE,IF(COUNTIF(AA753:AA755,"Y"),"Show","Hide"),IF(COUNTIF(Z753:Z755,"Y"),"Show","Hide"))</f>
        <v>Hide</v>
      </c>
      <c r="AA751" s="265" t="str">
        <f>IF(Z751="Show","Y","N")</f>
        <v>N</v>
      </c>
    </row>
    <row r="752" spans="1:30" hidden="1">
      <c r="A752" s="73"/>
      <c r="B752" s="73"/>
      <c r="C752" s="73"/>
      <c r="D752" s="521"/>
      <c r="E752" s="522"/>
      <c r="F752" s="522"/>
      <c r="G752" s="419" t="s">
        <v>98</v>
      </c>
      <c r="H752" s="422" t="s">
        <v>32</v>
      </c>
      <c r="I752" s="420" t="s">
        <v>33</v>
      </c>
      <c r="J752" s="420" t="s">
        <v>33</v>
      </c>
      <c r="K752" s="422" t="s">
        <v>33</v>
      </c>
      <c r="L752" s="422" t="s">
        <v>33</v>
      </c>
      <c r="M752" s="419"/>
      <c r="N752" s="419"/>
      <c r="O752" s="419"/>
      <c r="P752" s="523"/>
      <c r="Q752" s="524"/>
      <c r="Y752" s="25"/>
      <c r="Z752" s="265" t="str">
        <f>IF('Scope of Work'!P50=TRUE,IF(COUNTIF(AA753:AA755,"Y"),"Show","Hide"),IF(COUNTIF(Z753:Z755,"Y"),"Show","Hide"))</f>
        <v>Hide</v>
      </c>
      <c r="AA752" s="265" t="str">
        <f>IF(Z752="Show","Y","N")</f>
        <v>N</v>
      </c>
    </row>
    <row r="753" spans="1:30" hidden="1">
      <c r="A753" s="239"/>
      <c r="B753" s="239"/>
      <c r="C753" s="239"/>
      <c r="D753" s="166" t="s">
        <v>2225</v>
      </c>
      <c r="E753" s="83"/>
      <c r="F753" s="83"/>
      <c r="G753" s="83" t="s">
        <v>2216</v>
      </c>
      <c r="H753" s="525" t="s">
        <v>2217</v>
      </c>
      <c r="I753" s="84">
        <v>0.28000000000000003</v>
      </c>
      <c r="J753" s="88"/>
      <c r="K753" s="88"/>
      <c r="L753" s="238"/>
      <c r="M753" s="85"/>
      <c r="N753" s="85"/>
      <c r="O753" s="86"/>
      <c r="P753" s="168">
        <v>0</v>
      </c>
      <c r="Q753" s="87"/>
      <c r="Y753" s="25"/>
      <c r="Z753" s="265" t="str">
        <f>IF(AND('Scope of Work'!P50=TRUE,H7=FALSE,'Project Information'!K4=FALSE),"Y","N")</f>
        <v>N</v>
      </c>
      <c r="AA753" s="265" t="str">
        <f t="shared" si="29"/>
        <v>N</v>
      </c>
    </row>
    <row r="754" spans="1:30" hidden="1">
      <c r="A754" s="73"/>
      <c r="B754" s="73"/>
      <c r="C754" s="73"/>
      <c r="D754" s="166" t="s">
        <v>2226</v>
      </c>
      <c r="E754" s="83"/>
      <c r="F754" s="83"/>
      <c r="G754" s="83" t="s">
        <v>2216</v>
      </c>
      <c r="H754" s="525" t="s">
        <v>2219</v>
      </c>
      <c r="I754" s="84">
        <v>1.04</v>
      </c>
      <c r="J754" s="88"/>
      <c r="K754" s="88"/>
      <c r="L754" s="238"/>
      <c r="M754" s="85"/>
      <c r="N754" s="85"/>
      <c r="O754" s="86"/>
      <c r="P754" s="168">
        <v>0</v>
      </c>
      <c r="Q754" s="87"/>
      <c r="Y754" s="25"/>
      <c r="Z754" s="265" t="str">
        <f>IF(AND('Scope of Work'!P50=TRUE,H7=FALSE,'Project Information'!K4=FALSE),"Y","N")</f>
        <v>N</v>
      </c>
      <c r="AA754" s="265" t="str">
        <f t="shared" si="29"/>
        <v>N</v>
      </c>
    </row>
    <row r="755" spans="1:30" hidden="1">
      <c r="A755" s="73"/>
      <c r="B755" s="73"/>
      <c r="C755" s="73"/>
      <c r="D755" s="166" t="s">
        <v>2227</v>
      </c>
      <c r="E755" s="83"/>
      <c r="F755" s="83"/>
      <c r="G755" s="83" t="s">
        <v>2216</v>
      </c>
      <c r="H755" s="525" t="s">
        <v>2217</v>
      </c>
      <c r="I755" s="84">
        <v>0.79</v>
      </c>
      <c r="J755" s="88"/>
      <c r="K755" s="88"/>
      <c r="L755" s="238"/>
      <c r="M755" s="85"/>
      <c r="N755" s="85"/>
      <c r="O755" s="86"/>
      <c r="P755" s="168">
        <v>0</v>
      </c>
      <c r="Q755" s="87"/>
      <c r="Y755" s="25"/>
      <c r="Z755" s="265" t="str">
        <f>IF(AND('Scope of Work'!P50=TRUE,H7=FALSE,'Project Information'!K4=FALSE),"Y","N")</f>
        <v>N</v>
      </c>
      <c r="AA755" s="265" t="str">
        <f t="shared" si="29"/>
        <v>N</v>
      </c>
    </row>
    <row r="756" spans="1:30" hidden="1">
      <c r="A756" s="73"/>
      <c r="B756" s="73"/>
      <c r="C756" s="73"/>
      <c r="D756" s="490"/>
      <c r="E756" s="245"/>
      <c r="F756" s="245"/>
      <c r="G756" s="491" t="s">
        <v>2228</v>
      </c>
      <c r="H756" s="491" t="s">
        <v>2229</v>
      </c>
      <c r="I756" s="526" t="s">
        <v>23</v>
      </c>
      <c r="J756" s="526" t="s">
        <v>2064</v>
      </c>
      <c r="K756" s="526" t="s">
        <v>25</v>
      </c>
      <c r="L756" s="527" t="s">
        <v>2065</v>
      </c>
      <c r="M756" s="245"/>
      <c r="N756" s="245"/>
      <c r="O756" s="494"/>
      <c r="P756" s="491" t="s">
        <v>29</v>
      </c>
      <c r="Q756" s="528" t="s">
        <v>30</v>
      </c>
      <c r="R756" s="175"/>
      <c r="S756" s="529" t="s">
        <v>2230</v>
      </c>
      <c r="T756" s="529"/>
      <c r="U756" s="529"/>
      <c r="V756" s="529"/>
      <c r="W756" s="529"/>
      <c r="X756" s="529" t="s">
        <v>2231</v>
      </c>
      <c r="Y756" s="25"/>
      <c r="Z756" s="265" t="str">
        <f>IF('Scope of Work'!V2=TRUE,IF(COUNTIF(AA758:AA766,"Y"),"Show","Hide"),IF(COUNTIF(Z758:Z766,"Y"),"Show","Hide"))</f>
        <v>Hide</v>
      </c>
      <c r="AA756" s="265" t="str">
        <f>IF(Z756="Show","Y","N")</f>
        <v>N</v>
      </c>
    </row>
    <row r="757" spans="1:30" hidden="1">
      <c r="A757" s="73"/>
      <c r="B757" s="73"/>
      <c r="C757" s="73"/>
      <c r="D757" s="490"/>
      <c r="E757" s="245"/>
      <c r="F757" s="245"/>
      <c r="G757" s="491" t="s">
        <v>31</v>
      </c>
      <c r="H757" s="527" t="s">
        <v>32</v>
      </c>
      <c r="I757" s="526" t="s">
        <v>33</v>
      </c>
      <c r="J757" s="526" t="s">
        <v>33</v>
      </c>
      <c r="K757" s="527" t="s">
        <v>33</v>
      </c>
      <c r="L757" s="527" t="s">
        <v>33</v>
      </c>
      <c r="M757" s="245"/>
      <c r="N757" s="245"/>
      <c r="O757" s="494"/>
      <c r="P757" s="530"/>
      <c r="Q757" s="528"/>
      <c r="R757" s="175" t="s">
        <v>2232</v>
      </c>
      <c r="S757" s="529" t="s">
        <v>2233</v>
      </c>
      <c r="T757" s="529"/>
      <c r="U757" s="529"/>
      <c r="V757" s="529"/>
      <c r="W757" s="529"/>
      <c r="X757" s="529" t="s">
        <v>2233</v>
      </c>
      <c r="Y757" s="25"/>
      <c r="Z757" s="265" t="str">
        <f>IF('Scope of Work'!V2=TRUE,IF(COUNTIF(AA758:AA766,"Y"),"Show","Hide"),IF(COUNTIF(Z758:Z766,"Y"),"Show","Hide"))</f>
        <v>Hide</v>
      </c>
      <c r="AA757" s="265" t="str">
        <f>IF(Z757="Show","Y","N")</f>
        <v>N</v>
      </c>
    </row>
    <row r="758" spans="1:30" hidden="1">
      <c r="A758" s="239"/>
      <c r="B758" s="239"/>
      <c r="C758" s="239"/>
      <c r="D758" s="244" t="s">
        <v>2234</v>
      </c>
      <c r="E758" s="256"/>
      <c r="F758" s="256"/>
      <c r="G758" s="256" t="s">
        <v>2235</v>
      </c>
      <c r="H758" s="236" t="s">
        <v>2236</v>
      </c>
      <c r="I758" s="129" t="s">
        <v>1519</v>
      </c>
      <c r="J758" s="257"/>
      <c r="K758" s="129" t="s">
        <v>1519</v>
      </c>
      <c r="L758" s="531">
        <v>5</v>
      </c>
      <c r="M758" s="85"/>
      <c r="N758" s="85"/>
      <c r="O758" s="86"/>
      <c r="P758" s="168">
        <v>0</v>
      </c>
      <c r="Q758" s="532" t="s">
        <v>2237</v>
      </c>
      <c r="R758" s="176">
        <v>555.54999999999995</v>
      </c>
      <c r="S758" s="533">
        <v>444.44</v>
      </c>
      <c r="T758" s="533"/>
      <c r="U758" s="533"/>
      <c r="V758" s="533"/>
      <c r="W758" s="533"/>
      <c r="X758" s="533">
        <v>111.11</v>
      </c>
      <c r="Y758" s="25"/>
      <c r="Z758" s="265" t="str">
        <f>IF(AND('Scope of Work'!V2=TRUE,'Scope of Work'!V17=TRUE,'Scope of Work'!V29=TRUE,H7=FALSE,'Project Information'!K4=FALSE),"Y","N")</f>
        <v>N</v>
      </c>
      <c r="AA758" s="265" t="str">
        <f t="shared" si="29"/>
        <v>N</v>
      </c>
      <c r="AD758" s="79" t="s">
        <v>2238</v>
      </c>
    </row>
    <row r="759" spans="1:30" hidden="1">
      <c r="A759" s="239"/>
      <c r="B759" s="239"/>
      <c r="C759" s="239"/>
      <c r="D759" s="244" t="s">
        <v>2239</v>
      </c>
      <c r="E759" s="256"/>
      <c r="F759" s="256"/>
      <c r="G759" s="256" t="s">
        <v>2240</v>
      </c>
      <c r="H759" s="236" t="s">
        <v>2236</v>
      </c>
      <c r="I759" s="129">
        <v>25</v>
      </c>
      <c r="J759" s="257"/>
      <c r="K759" s="129">
        <v>25</v>
      </c>
      <c r="L759" s="531">
        <v>5</v>
      </c>
      <c r="M759" s="85"/>
      <c r="N759" s="85"/>
      <c r="O759" s="86"/>
      <c r="P759" s="168">
        <v>0</v>
      </c>
      <c r="Q759" s="532" t="s">
        <v>2237</v>
      </c>
      <c r="R759" s="176">
        <v>555.54999999999995</v>
      </c>
      <c r="S759" s="533">
        <v>444.44</v>
      </c>
      <c r="T759" s="533"/>
      <c r="U759" s="533"/>
      <c r="V759" s="533"/>
      <c r="W759" s="533"/>
      <c r="X759" s="533">
        <v>111.11</v>
      </c>
      <c r="Y759" s="25"/>
      <c r="Z759" s="265" t="str">
        <f>IF(AND('Scope of Work'!V2=TRUE,'Scope of Work'!V5=TRUE,'Scope of Work'!V29=TRUE,H7=FALSE,'Project Information'!K4=FALSE),"Y","N")</f>
        <v>N</v>
      </c>
      <c r="AA759" s="265" t="str">
        <f t="shared" si="29"/>
        <v>N</v>
      </c>
      <c r="AD759" s="79" t="s">
        <v>2241</v>
      </c>
    </row>
    <row r="760" spans="1:30" hidden="1">
      <c r="A760" s="239"/>
      <c r="B760" s="239"/>
      <c r="C760" s="239"/>
      <c r="D760" s="244" t="s">
        <v>2242</v>
      </c>
      <c r="E760" s="256"/>
      <c r="F760" s="256"/>
      <c r="G760" s="256" t="s">
        <v>2243</v>
      </c>
      <c r="H760" s="236" t="s">
        <v>2236</v>
      </c>
      <c r="I760" s="129">
        <v>15</v>
      </c>
      <c r="J760" s="257"/>
      <c r="K760" s="129">
        <v>15</v>
      </c>
      <c r="L760" s="531">
        <v>5</v>
      </c>
      <c r="M760" s="85"/>
      <c r="N760" s="85"/>
      <c r="O760" s="86"/>
      <c r="P760" s="168">
        <v>0</v>
      </c>
      <c r="Q760" s="532" t="s">
        <v>2237</v>
      </c>
      <c r="R760" s="176">
        <v>555.54999999999995</v>
      </c>
      <c r="S760" s="533">
        <v>444.44</v>
      </c>
      <c r="T760" s="533"/>
      <c r="U760" s="533"/>
      <c r="V760" s="533"/>
      <c r="W760" s="533"/>
      <c r="X760" s="533">
        <v>111.11</v>
      </c>
      <c r="Y760" s="25"/>
      <c r="Z760" s="265" t="str">
        <f>IF(AND('Scope of Work'!V2=TRUE,'Scope of Work'!V8=TRUE,'Scope of Work'!V29=TRUE,H7=FALSE,'Project Information'!K4=FALSE),"Y","N")</f>
        <v>N</v>
      </c>
      <c r="AA760" s="265" t="str">
        <f t="shared" si="29"/>
        <v>N</v>
      </c>
      <c r="AD760" s="79" t="s">
        <v>2244</v>
      </c>
    </row>
    <row r="761" spans="1:30" hidden="1">
      <c r="A761" s="239"/>
      <c r="B761" s="239"/>
      <c r="C761" s="239"/>
      <c r="D761" s="244" t="s">
        <v>2245</v>
      </c>
      <c r="E761" s="256"/>
      <c r="F761" s="256"/>
      <c r="G761" s="256" t="s">
        <v>2240</v>
      </c>
      <c r="H761" s="236" t="s">
        <v>2236</v>
      </c>
      <c r="I761" s="129">
        <v>18.5</v>
      </c>
      <c r="J761" s="257"/>
      <c r="K761" s="129">
        <v>18.5</v>
      </c>
      <c r="L761" s="531">
        <v>5</v>
      </c>
      <c r="M761" s="85"/>
      <c r="N761" s="85"/>
      <c r="O761" s="86"/>
      <c r="P761" s="168">
        <v>0</v>
      </c>
      <c r="Q761" s="532" t="s">
        <v>2237</v>
      </c>
      <c r="R761" s="176">
        <v>555.54999999999995</v>
      </c>
      <c r="S761" s="533">
        <v>444.44</v>
      </c>
      <c r="T761" s="533"/>
      <c r="U761" s="533"/>
      <c r="V761" s="533"/>
      <c r="W761" s="533"/>
      <c r="X761" s="533">
        <v>111.11</v>
      </c>
      <c r="Y761" s="25"/>
      <c r="Z761" s="265" t="str">
        <f>IF(AND('Scope of Work'!V2=TRUE,'Scope of Work'!V5=TRUE,'Scope of Work'!V29=TRUE,H7=FALSE,'Project Information'!K4=FALSE),"Y","N")</f>
        <v>N</v>
      </c>
      <c r="AA761" s="265" t="str">
        <f t="shared" si="29"/>
        <v>N</v>
      </c>
      <c r="AD761" s="79" t="s">
        <v>2246</v>
      </c>
    </row>
    <row r="762" spans="1:30" hidden="1">
      <c r="A762" s="239"/>
      <c r="B762" s="239"/>
      <c r="C762" s="239"/>
      <c r="D762" s="244" t="s">
        <v>2247</v>
      </c>
      <c r="E762" s="256"/>
      <c r="F762" s="256"/>
      <c r="G762" s="256" t="s">
        <v>2248</v>
      </c>
      <c r="H762" s="236" t="s">
        <v>2236</v>
      </c>
      <c r="I762" s="129">
        <v>12.5</v>
      </c>
      <c r="J762" s="257"/>
      <c r="K762" s="129">
        <v>12.5</v>
      </c>
      <c r="L762" s="531">
        <v>5</v>
      </c>
      <c r="M762" s="85"/>
      <c r="N762" s="85"/>
      <c r="O762" s="86"/>
      <c r="P762" s="168">
        <v>0</v>
      </c>
      <c r="Q762" s="532" t="s">
        <v>2237</v>
      </c>
      <c r="R762" s="176">
        <v>555.54999999999995</v>
      </c>
      <c r="S762" s="533">
        <v>444.44</v>
      </c>
      <c r="T762" s="533"/>
      <c r="U762" s="533"/>
      <c r="V762" s="533"/>
      <c r="W762" s="533"/>
      <c r="X762" s="533">
        <v>111.11</v>
      </c>
      <c r="Y762" s="25"/>
      <c r="Z762" s="265" t="str">
        <f>IF(AND('Scope of Work'!V2=TRUE,'Scope of Work'!V11=TRUE,'Scope of Work'!V29=TRUE,H7=FALSE,'Project Information'!K4=FALSE),"Y","N")</f>
        <v>N</v>
      </c>
      <c r="AA762" s="265" t="str">
        <f t="shared" si="29"/>
        <v>N</v>
      </c>
      <c r="AD762" s="79" t="s">
        <v>2249</v>
      </c>
    </row>
    <row r="763" spans="1:30" hidden="1">
      <c r="A763" s="239"/>
      <c r="B763" s="239"/>
      <c r="C763" s="239"/>
      <c r="D763" s="244" t="s">
        <v>2250</v>
      </c>
      <c r="E763" s="256"/>
      <c r="F763" s="256"/>
      <c r="G763" s="256" t="s">
        <v>2251</v>
      </c>
      <c r="H763" s="236" t="s">
        <v>2236</v>
      </c>
      <c r="I763" s="129">
        <v>14.75</v>
      </c>
      <c r="J763" s="257"/>
      <c r="K763" s="129">
        <v>14.75</v>
      </c>
      <c r="L763" s="531">
        <v>5</v>
      </c>
      <c r="M763" s="85"/>
      <c r="N763" s="85"/>
      <c r="O763" s="86"/>
      <c r="P763" s="168">
        <v>0</v>
      </c>
      <c r="Q763" s="532" t="s">
        <v>2237</v>
      </c>
      <c r="R763" s="176">
        <v>555.54999999999995</v>
      </c>
      <c r="S763" s="533">
        <v>444.44</v>
      </c>
      <c r="T763" s="533"/>
      <c r="U763" s="533"/>
      <c r="V763" s="533"/>
      <c r="W763" s="533"/>
      <c r="X763" s="533">
        <v>111.11</v>
      </c>
      <c r="Y763" s="25"/>
      <c r="Z763" s="265" t="str">
        <f>IF(AND('Scope of Work'!V2=TRUE,'Scope of Work'!V14=TRUE,'Scope of Work'!V29=TRUE,H7=FALSE,'Project Information'!K4=FALSE),"Y","N")</f>
        <v>N</v>
      </c>
      <c r="AA763" s="265" t="str">
        <f t="shared" si="29"/>
        <v>N</v>
      </c>
      <c r="AD763" s="79" t="s">
        <v>2252</v>
      </c>
    </row>
    <row r="764" spans="1:30" hidden="1">
      <c r="A764" s="239"/>
      <c r="B764" s="239"/>
      <c r="C764" s="239"/>
      <c r="D764" s="244" t="s">
        <v>2253</v>
      </c>
      <c r="E764" s="256"/>
      <c r="F764" s="256"/>
      <c r="G764" s="256" t="s">
        <v>2254</v>
      </c>
      <c r="H764" s="236" t="s">
        <v>2236</v>
      </c>
      <c r="I764" s="129">
        <v>30</v>
      </c>
      <c r="J764" s="257"/>
      <c r="K764" s="129">
        <v>30</v>
      </c>
      <c r="L764" s="531">
        <v>5</v>
      </c>
      <c r="M764" s="85"/>
      <c r="N764" s="85"/>
      <c r="O764" s="86"/>
      <c r="P764" s="168">
        <v>0</v>
      </c>
      <c r="Q764" s="532" t="s">
        <v>2237</v>
      </c>
      <c r="R764" s="176">
        <v>555.54999999999995</v>
      </c>
      <c r="S764" s="533">
        <v>444.44</v>
      </c>
      <c r="T764" s="533"/>
      <c r="U764" s="533"/>
      <c r="V764" s="533"/>
      <c r="W764" s="533"/>
      <c r="X764" s="533">
        <v>111.11</v>
      </c>
      <c r="Y764" s="25"/>
      <c r="Z764" s="265" t="str">
        <f>IF(AND('Scope of Work'!V2=TRUE,'Scope of Work'!V20=TRUE,'Scope of Work'!V29=TRUE,H7=FALSE,'Project Information'!K4=FALSE),"Y","N")</f>
        <v>N</v>
      </c>
      <c r="AA764" s="265" t="str">
        <f t="shared" si="29"/>
        <v>N</v>
      </c>
      <c r="AD764" s="79" t="s">
        <v>2255</v>
      </c>
    </row>
    <row r="765" spans="1:30" hidden="1">
      <c r="A765" s="239"/>
      <c r="B765" s="239"/>
      <c r="C765" s="239"/>
      <c r="D765" s="244" t="s">
        <v>2256</v>
      </c>
      <c r="E765" s="256"/>
      <c r="F765" s="256"/>
      <c r="G765" s="256" t="s">
        <v>2257</v>
      </c>
      <c r="H765" s="236" t="s">
        <v>2236</v>
      </c>
      <c r="I765" s="129">
        <v>0</v>
      </c>
      <c r="J765" s="129">
        <v>40</v>
      </c>
      <c r="K765" s="129">
        <v>40</v>
      </c>
      <c r="L765" s="531">
        <v>5</v>
      </c>
      <c r="M765" s="85"/>
      <c r="N765" s="85"/>
      <c r="O765" s="86"/>
      <c r="P765" s="168">
        <v>0</v>
      </c>
      <c r="Q765" s="532" t="s">
        <v>2237</v>
      </c>
      <c r="R765" s="176">
        <v>555.54999999999995</v>
      </c>
      <c r="S765" s="533">
        <v>444.44</v>
      </c>
      <c r="T765" s="533"/>
      <c r="U765" s="533"/>
      <c r="V765" s="533"/>
      <c r="W765" s="533"/>
      <c r="X765" s="533">
        <v>111.11</v>
      </c>
      <c r="Y765" s="25"/>
      <c r="Z765" s="265" t="str">
        <f>IF(AND('Scope of Work'!V2=TRUE,'Scope of Work'!V26=TRUE,'Scope of Work'!V29=TRUE,H7=FALSE,'Project Information'!K4=FALSE),"Y","N")</f>
        <v>N</v>
      </c>
      <c r="AA765" s="265" t="str">
        <f t="shared" si="29"/>
        <v>N</v>
      </c>
      <c r="AD765" s="79" t="s">
        <v>2258</v>
      </c>
    </row>
    <row r="766" spans="1:30" hidden="1">
      <c r="A766" s="239"/>
      <c r="B766" s="239"/>
      <c r="C766" s="239"/>
      <c r="D766" s="244" t="s">
        <v>2259</v>
      </c>
      <c r="E766" s="256"/>
      <c r="F766" s="256"/>
      <c r="G766" s="256" t="s">
        <v>2260</v>
      </c>
      <c r="H766" s="236" t="s">
        <v>2236</v>
      </c>
      <c r="I766" s="534">
        <v>20</v>
      </c>
      <c r="J766" s="129">
        <v>3</v>
      </c>
      <c r="K766" s="534">
        <v>23</v>
      </c>
      <c r="L766" s="531">
        <v>5</v>
      </c>
      <c r="M766" s="85"/>
      <c r="N766" s="85"/>
      <c r="O766" s="86"/>
      <c r="P766" s="168">
        <v>0</v>
      </c>
      <c r="Q766" s="532" t="s">
        <v>2237</v>
      </c>
      <c r="R766" s="176">
        <v>555.54999999999995</v>
      </c>
      <c r="S766" s="533">
        <v>444.44</v>
      </c>
      <c r="T766" s="533"/>
      <c r="U766" s="533"/>
      <c r="V766" s="533"/>
      <c r="W766" s="533"/>
      <c r="X766" s="533">
        <v>111.11</v>
      </c>
      <c r="Y766" s="25"/>
      <c r="Z766" s="265" t="str">
        <f>IF(AND('Scope of Work'!V2=TRUE,'Scope of Work'!V23=TRUE,'Scope of Work'!V29=TRUE,H7=FALSE,'Project Information'!K4=FALSE),"Y","N")</f>
        <v>N</v>
      </c>
      <c r="AA766" s="265" t="str">
        <f t="shared" si="29"/>
        <v>N</v>
      </c>
      <c r="AD766" s="79" t="s">
        <v>2261</v>
      </c>
    </row>
    <row r="767" spans="1:30" hidden="1">
      <c r="A767" s="73"/>
      <c r="B767" s="73"/>
      <c r="C767" s="73"/>
      <c r="D767" s="490"/>
      <c r="E767" s="245"/>
      <c r="F767" s="245"/>
      <c r="G767" s="491" t="s">
        <v>2228</v>
      </c>
      <c r="H767" s="491" t="s">
        <v>2229</v>
      </c>
      <c r="I767" s="526" t="s">
        <v>23</v>
      </c>
      <c r="J767" s="526" t="s">
        <v>2064</v>
      </c>
      <c r="K767" s="526" t="s">
        <v>25</v>
      </c>
      <c r="L767" s="527" t="s">
        <v>2065</v>
      </c>
      <c r="M767" s="245"/>
      <c r="N767" s="245"/>
      <c r="O767" s="494"/>
      <c r="P767" s="491" t="s">
        <v>29</v>
      </c>
      <c r="Q767" s="528" t="s">
        <v>30</v>
      </c>
      <c r="R767" s="175"/>
      <c r="S767" s="529" t="s">
        <v>2230</v>
      </c>
      <c r="T767" s="529"/>
      <c r="U767" s="529"/>
      <c r="V767" s="529"/>
      <c r="W767" s="529"/>
      <c r="X767" s="529" t="s">
        <v>2231</v>
      </c>
      <c r="Y767" s="25"/>
      <c r="Z767" s="265" t="str">
        <f>IF('Scope of Work'!V2=TRUE,IF(COUNTIF(AA769:AA784,"Y"),"Show","Hide"),IF(COUNTIF(Z769:Z784,"Y"),"Show","Hide"))</f>
        <v>Hide</v>
      </c>
      <c r="AA767" s="265" t="str">
        <f>IF(Z767="Show","Y","N")</f>
        <v>N</v>
      </c>
    </row>
    <row r="768" spans="1:30" hidden="1">
      <c r="A768" s="73"/>
      <c r="B768" s="73"/>
      <c r="C768" s="73"/>
      <c r="D768" s="490"/>
      <c r="E768" s="245"/>
      <c r="F768" s="245"/>
      <c r="G768" s="491" t="s">
        <v>98</v>
      </c>
      <c r="H768" s="527" t="s">
        <v>32</v>
      </c>
      <c r="I768" s="526" t="s">
        <v>33</v>
      </c>
      <c r="J768" s="526" t="s">
        <v>33</v>
      </c>
      <c r="K768" s="527" t="s">
        <v>33</v>
      </c>
      <c r="L768" s="527" t="s">
        <v>33</v>
      </c>
      <c r="M768" s="245"/>
      <c r="N768" s="245"/>
      <c r="O768" s="494"/>
      <c r="P768" s="530"/>
      <c r="Q768" s="528"/>
      <c r="R768" s="175" t="s">
        <v>2232</v>
      </c>
      <c r="S768" s="529" t="s">
        <v>2233</v>
      </c>
      <c r="T768" s="529"/>
      <c r="U768" s="529"/>
      <c r="V768" s="529"/>
      <c r="W768" s="529"/>
      <c r="X768" s="529" t="s">
        <v>2233</v>
      </c>
      <c r="Y768" s="25"/>
      <c r="Z768" s="265" t="str">
        <f>IF('Scope of Work'!V2=TRUE,IF(COUNTIF(AA769:AA784,"Y"),"Show","Hide"),IF(COUNTIF(Z769:Z784,"Y"),"Show","Hide"))</f>
        <v>Hide</v>
      </c>
      <c r="AA768" s="265" t="str">
        <f>IF(Z768="Show","Y","N")</f>
        <v>N</v>
      </c>
    </row>
    <row r="769" spans="1:30" hidden="1">
      <c r="A769" s="239"/>
      <c r="B769" s="239"/>
      <c r="C769" s="239"/>
      <c r="D769" s="244" t="s">
        <v>2262</v>
      </c>
      <c r="E769" s="256"/>
      <c r="F769" s="256"/>
      <c r="G769" s="256" t="s">
        <v>2240</v>
      </c>
      <c r="H769" s="236" t="s">
        <v>2236</v>
      </c>
      <c r="I769" s="129">
        <v>5</v>
      </c>
      <c r="J769" s="257"/>
      <c r="K769" s="129">
        <v>5</v>
      </c>
      <c r="L769" s="531">
        <v>5</v>
      </c>
      <c r="M769" s="85"/>
      <c r="N769" s="85"/>
      <c r="O769" s="86"/>
      <c r="P769" s="168">
        <v>0</v>
      </c>
      <c r="Q769" s="532" t="s">
        <v>2237</v>
      </c>
      <c r="R769" s="176">
        <v>555.54999999999995</v>
      </c>
      <c r="S769" s="533">
        <v>444.44</v>
      </c>
      <c r="T769" s="533"/>
      <c r="U769" s="533"/>
      <c r="V769" s="533"/>
      <c r="W769" s="533"/>
      <c r="X769" s="533">
        <v>111.11</v>
      </c>
      <c r="Y769" s="25"/>
      <c r="Z769" s="265" t="str">
        <f>IF(AND('Scope of Work'!V2=TRUE,'Scope of Work'!V5=TRUE,'Scope of Work'!V30=TRUE,H7=FALSE,'Project Information'!K4=FALSE),"Y","N")</f>
        <v>N</v>
      </c>
      <c r="AA769" s="265" t="str">
        <f t="shared" si="29"/>
        <v>N</v>
      </c>
      <c r="AD769" s="79" t="s">
        <v>2263</v>
      </c>
    </row>
    <row r="770" spans="1:30" hidden="1">
      <c r="A770" s="239"/>
      <c r="B770" s="239"/>
      <c r="C770" s="239"/>
      <c r="D770" s="244" t="s">
        <v>2264</v>
      </c>
      <c r="E770" s="256"/>
      <c r="F770" s="256"/>
      <c r="G770" s="256" t="s">
        <v>2265</v>
      </c>
      <c r="H770" s="236" t="s">
        <v>2236</v>
      </c>
      <c r="I770" s="129">
        <v>5</v>
      </c>
      <c r="J770" s="257"/>
      <c r="K770" s="129">
        <v>5</v>
      </c>
      <c r="L770" s="531">
        <v>5</v>
      </c>
      <c r="M770" s="85"/>
      <c r="N770" s="85"/>
      <c r="O770" s="86"/>
      <c r="P770" s="168">
        <v>0</v>
      </c>
      <c r="Q770" s="532" t="s">
        <v>2237</v>
      </c>
      <c r="R770" s="176">
        <v>555.54999999999995</v>
      </c>
      <c r="S770" s="533">
        <v>444.44</v>
      </c>
      <c r="T770" s="533"/>
      <c r="U770" s="533"/>
      <c r="V770" s="533"/>
      <c r="W770" s="533"/>
      <c r="X770" s="533">
        <v>111.11</v>
      </c>
      <c r="Y770" s="25"/>
      <c r="Z770" s="265" t="str">
        <f>IF(AND('Scope of Work'!V2=TRUE,'Scope of Work'!V5=TRUE,'Scope of Work'!V30=TRUE,H7=FALSE,'Project Information'!K4=FALSE),"Y","N")</f>
        <v>N</v>
      </c>
      <c r="AA770" s="265" t="str">
        <f t="shared" si="29"/>
        <v>N</v>
      </c>
      <c r="AD770" s="79" t="s">
        <v>2263</v>
      </c>
    </row>
    <row r="771" spans="1:30" hidden="1">
      <c r="A771" s="239"/>
      <c r="B771" s="239"/>
      <c r="C771" s="239"/>
      <c r="D771" s="244" t="s">
        <v>2266</v>
      </c>
      <c r="E771" s="256"/>
      <c r="F771" s="256"/>
      <c r="G771" s="256" t="s">
        <v>2243</v>
      </c>
      <c r="H771" s="236" t="s">
        <v>2236</v>
      </c>
      <c r="I771" s="129">
        <v>6</v>
      </c>
      <c r="J771" s="257"/>
      <c r="K771" s="129">
        <v>6</v>
      </c>
      <c r="L771" s="531">
        <v>5</v>
      </c>
      <c r="M771" s="85"/>
      <c r="N771" s="85"/>
      <c r="O771" s="86"/>
      <c r="P771" s="168">
        <v>0</v>
      </c>
      <c r="Q771" s="532" t="s">
        <v>2237</v>
      </c>
      <c r="R771" s="176">
        <v>555.54999999999995</v>
      </c>
      <c r="S771" s="533">
        <v>444.44</v>
      </c>
      <c r="T771" s="533"/>
      <c r="U771" s="533"/>
      <c r="V771" s="533"/>
      <c r="W771" s="533"/>
      <c r="X771" s="533">
        <v>111.11</v>
      </c>
      <c r="Y771" s="25"/>
      <c r="Z771" s="265" t="str">
        <f>IF(AND('Scope of Work'!V2=TRUE,'Scope of Work'!V8=TRUE,'Scope of Work'!V30=TRUE,H7=FALSE,'Project Information'!K4=FALSE),"Y","N")</f>
        <v>N</v>
      </c>
      <c r="AA771" s="265" t="str">
        <f t="shared" si="29"/>
        <v>N</v>
      </c>
      <c r="AD771" s="79" t="s">
        <v>2267</v>
      </c>
    </row>
    <row r="772" spans="1:30" hidden="1">
      <c r="A772" s="239"/>
      <c r="B772" s="239"/>
      <c r="C772" s="239"/>
      <c r="D772" s="244" t="s">
        <v>2268</v>
      </c>
      <c r="E772" s="256"/>
      <c r="F772" s="256"/>
      <c r="G772" s="256" t="s">
        <v>2269</v>
      </c>
      <c r="H772" s="236" t="s">
        <v>2236</v>
      </c>
      <c r="I772" s="129">
        <v>6</v>
      </c>
      <c r="J772" s="257"/>
      <c r="K772" s="129">
        <v>6</v>
      </c>
      <c r="L772" s="531">
        <v>5</v>
      </c>
      <c r="M772" s="85"/>
      <c r="N772" s="85"/>
      <c r="O772" s="86"/>
      <c r="P772" s="168">
        <v>0</v>
      </c>
      <c r="Q772" s="532" t="s">
        <v>2237</v>
      </c>
      <c r="R772" s="176">
        <v>555.54999999999995</v>
      </c>
      <c r="S772" s="533">
        <v>444.44</v>
      </c>
      <c r="T772" s="533"/>
      <c r="U772" s="533"/>
      <c r="V772" s="533"/>
      <c r="W772" s="533"/>
      <c r="X772" s="533">
        <v>111.11</v>
      </c>
      <c r="Y772" s="25"/>
      <c r="Z772" s="265" t="str">
        <f>IF(AND('Scope of Work'!V2=TRUE,'Scope of Work'!V8=TRUE,'Scope of Work'!V30=TRUE,H7=FALSE,'Project Information'!K4=FALSE),"Y","N")</f>
        <v>N</v>
      </c>
      <c r="AA772" s="265" t="str">
        <f t="shared" si="29"/>
        <v>N</v>
      </c>
      <c r="AD772" s="79" t="s">
        <v>2267</v>
      </c>
    </row>
    <row r="773" spans="1:30" hidden="1">
      <c r="A773" s="239"/>
      <c r="B773" s="239"/>
      <c r="C773" s="239"/>
      <c r="D773" s="244" t="s">
        <v>2270</v>
      </c>
      <c r="E773" s="256"/>
      <c r="F773" s="256"/>
      <c r="G773" s="256" t="s">
        <v>2240</v>
      </c>
      <c r="H773" s="236" t="s">
        <v>2236</v>
      </c>
      <c r="I773" s="129">
        <v>7</v>
      </c>
      <c r="J773" s="257"/>
      <c r="K773" s="129">
        <v>7</v>
      </c>
      <c r="L773" s="531">
        <v>5</v>
      </c>
      <c r="M773" s="85"/>
      <c r="N773" s="85"/>
      <c r="O773" s="86"/>
      <c r="P773" s="168">
        <v>0</v>
      </c>
      <c r="Q773" s="532" t="s">
        <v>2237</v>
      </c>
      <c r="R773" s="176">
        <v>555.54999999999995</v>
      </c>
      <c r="S773" s="533">
        <v>444.44</v>
      </c>
      <c r="T773" s="533"/>
      <c r="U773" s="533"/>
      <c r="V773" s="533"/>
      <c r="W773" s="533"/>
      <c r="X773" s="533">
        <v>111.11</v>
      </c>
      <c r="Y773" s="25"/>
      <c r="Z773" s="265" t="str">
        <f>IF(AND('Scope of Work'!V2=TRUE,'Scope of Work'!V5=TRUE,'Scope of Work'!V30=TRUE,H7=FALSE,'Project Information'!K4=FALSE),"Y","N")</f>
        <v>N</v>
      </c>
      <c r="AA773" s="265" t="str">
        <f t="shared" si="29"/>
        <v>N</v>
      </c>
      <c r="AD773" s="79" t="s">
        <v>2271</v>
      </c>
    </row>
    <row r="774" spans="1:30" hidden="1">
      <c r="A774" s="239"/>
      <c r="B774" s="239"/>
      <c r="C774" s="239"/>
      <c r="D774" s="244" t="s">
        <v>2272</v>
      </c>
      <c r="E774" s="256"/>
      <c r="F774" s="256"/>
      <c r="G774" s="256" t="s">
        <v>2265</v>
      </c>
      <c r="H774" s="236" t="s">
        <v>2236</v>
      </c>
      <c r="I774" s="129">
        <v>7</v>
      </c>
      <c r="J774" s="257"/>
      <c r="K774" s="129">
        <v>7</v>
      </c>
      <c r="L774" s="531">
        <v>5</v>
      </c>
      <c r="M774" s="85"/>
      <c r="N774" s="85"/>
      <c r="O774" s="86"/>
      <c r="P774" s="168">
        <v>0</v>
      </c>
      <c r="Q774" s="532" t="s">
        <v>2237</v>
      </c>
      <c r="R774" s="176">
        <v>555.54999999999995</v>
      </c>
      <c r="S774" s="533">
        <v>444.44</v>
      </c>
      <c r="T774" s="533"/>
      <c r="U774" s="533"/>
      <c r="V774" s="533"/>
      <c r="W774" s="533"/>
      <c r="X774" s="533">
        <v>111.11</v>
      </c>
      <c r="Y774" s="25"/>
      <c r="Z774" s="265" t="str">
        <f>IF(AND('Scope of Work'!V2=TRUE,'Scope of Work'!V5=TRUE,'Scope of Work'!V30=TRUE,H7=FALSE,'Project Information'!K4=FALSE),"Y","N")</f>
        <v>N</v>
      </c>
      <c r="AA774" s="265" t="str">
        <f t="shared" si="29"/>
        <v>N</v>
      </c>
      <c r="AD774" s="79" t="s">
        <v>2271</v>
      </c>
    </row>
    <row r="775" spans="1:30" hidden="1">
      <c r="A775" s="239"/>
      <c r="B775" s="239"/>
      <c r="C775" s="239"/>
      <c r="D775" s="244" t="s">
        <v>2273</v>
      </c>
      <c r="E775" s="256"/>
      <c r="F775" s="256"/>
      <c r="G775" s="256" t="s">
        <v>2248</v>
      </c>
      <c r="H775" s="236" t="s">
        <v>2236</v>
      </c>
      <c r="I775" s="129">
        <v>8</v>
      </c>
      <c r="J775" s="257"/>
      <c r="K775" s="129">
        <v>8</v>
      </c>
      <c r="L775" s="531">
        <v>5</v>
      </c>
      <c r="M775" s="85"/>
      <c r="N775" s="85"/>
      <c r="O775" s="86"/>
      <c r="P775" s="168">
        <v>0</v>
      </c>
      <c r="Q775" s="532" t="s">
        <v>2237</v>
      </c>
      <c r="R775" s="176">
        <v>555.54999999999995</v>
      </c>
      <c r="S775" s="533">
        <v>444.44</v>
      </c>
      <c r="T775" s="533"/>
      <c r="U775" s="533"/>
      <c r="V775" s="533"/>
      <c r="W775" s="533"/>
      <c r="X775" s="533">
        <v>111.11</v>
      </c>
      <c r="Y775" s="25"/>
      <c r="Z775" s="265" t="str">
        <f>IF(AND('Scope of Work'!V2=TRUE,'Scope of Work'!V11=TRUE,'Scope of Work'!V30=TRUE,H7=FALSE,'Project Information'!K4=FALSE),"Y","N")</f>
        <v>N</v>
      </c>
      <c r="AA775" s="265" t="str">
        <f t="shared" si="29"/>
        <v>N</v>
      </c>
      <c r="AD775" s="79" t="s">
        <v>2274</v>
      </c>
    </row>
    <row r="776" spans="1:30" hidden="1">
      <c r="A776" s="239"/>
      <c r="B776" s="239"/>
      <c r="C776" s="239"/>
      <c r="D776" s="244" t="s">
        <v>2275</v>
      </c>
      <c r="E776" s="256"/>
      <c r="F776" s="256"/>
      <c r="G776" s="256" t="s">
        <v>2276</v>
      </c>
      <c r="H776" s="236" t="s">
        <v>2236</v>
      </c>
      <c r="I776" s="129">
        <v>8</v>
      </c>
      <c r="J776" s="257"/>
      <c r="K776" s="129">
        <v>8</v>
      </c>
      <c r="L776" s="531">
        <v>5</v>
      </c>
      <c r="M776" s="85"/>
      <c r="N776" s="85"/>
      <c r="O776" s="86"/>
      <c r="P776" s="168">
        <v>0</v>
      </c>
      <c r="Q776" s="532" t="s">
        <v>2237</v>
      </c>
      <c r="R776" s="176">
        <v>555.54999999999995</v>
      </c>
      <c r="S776" s="533">
        <v>444.44</v>
      </c>
      <c r="T776" s="533"/>
      <c r="U776" s="533"/>
      <c r="V776" s="533"/>
      <c r="W776" s="533"/>
      <c r="X776" s="533">
        <v>111.11</v>
      </c>
      <c r="Y776" s="25"/>
      <c r="Z776" s="265" t="str">
        <f>IF(AND('Scope of Work'!V2=TRUE,'Scope of Work'!V11=TRUE,'Scope of Work'!V30=TRUE,H7=FALSE,'Project Information'!K4=FALSE),"Y","N")</f>
        <v>N</v>
      </c>
      <c r="AA776" s="265" t="str">
        <f t="shared" si="29"/>
        <v>N</v>
      </c>
      <c r="AD776" s="79" t="s">
        <v>2274</v>
      </c>
    </row>
    <row r="777" spans="1:30" hidden="1">
      <c r="A777" s="239"/>
      <c r="B777" s="239"/>
      <c r="C777" s="239"/>
      <c r="D777" s="244" t="s">
        <v>2277</v>
      </c>
      <c r="E777" s="256"/>
      <c r="F777" s="256"/>
      <c r="G777" s="256" t="s">
        <v>2251</v>
      </c>
      <c r="H777" s="236" t="s">
        <v>2236</v>
      </c>
      <c r="I777" s="129">
        <v>8.5</v>
      </c>
      <c r="J777" s="257"/>
      <c r="K777" s="129">
        <v>8.5</v>
      </c>
      <c r="L777" s="531">
        <v>5</v>
      </c>
      <c r="M777" s="85"/>
      <c r="N777" s="85"/>
      <c r="O777" s="86"/>
      <c r="P777" s="168">
        <v>0</v>
      </c>
      <c r="Q777" s="532" t="s">
        <v>2237</v>
      </c>
      <c r="R777" s="176">
        <v>555.54999999999995</v>
      </c>
      <c r="S777" s="533">
        <v>444.44</v>
      </c>
      <c r="T777" s="533"/>
      <c r="U777" s="533"/>
      <c r="V777" s="533"/>
      <c r="W777" s="533"/>
      <c r="X777" s="533">
        <v>111.11</v>
      </c>
      <c r="Y777" s="25"/>
      <c r="Z777" s="265" t="str">
        <f>IF(AND('Scope of Work'!V2=TRUE,'Scope of Work'!V14=TRUE,'Scope of Work'!V30=TRUE,H7=FALSE,'Project Information'!K4=FALSE),"Y","N")</f>
        <v>N</v>
      </c>
      <c r="AA777" s="265" t="str">
        <f t="shared" si="29"/>
        <v>N</v>
      </c>
      <c r="AD777" s="79" t="s">
        <v>2278</v>
      </c>
    </row>
    <row r="778" spans="1:30" hidden="1">
      <c r="A778" s="239"/>
      <c r="B778" s="239"/>
      <c r="C778" s="239"/>
      <c r="D778" s="244" t="s">
        <v>2279</v>
      </c>
      <c r="E778" s="256"/>
      <c r="F778" s="256"/>
      <c r="G778" s="256" t="s">
        <v>2280</v>
      </c>
      <c r="H778" s="236" t="s">
        <v>2236</v>
      </c>
      <c r="I778" s="129">
        <v>8.5</v>
      </c>
      <c r="J778" s="257"/>
      <c r="K778" s="129">
        <v>8.5</v>
      </c>
      <c r="L778" s="531">
        <v>5</v>
      </c>
      <c r="M778" s="85"/>
      <c r="N778" s="85"/>
      <c r="O778" s="86"/>
      <c r="P778" s="168">
        <v>0</v>
      </c>
      <c r="Q778" s="532" t="s">
        <v>2237</v>
      </c>
      <c r="R778" s="176">
        <v>555.54999999999995</v>
      </c>
      <c r="S778" s="533">
        <v>444.44</v>
      </c>
      <c r="T778" s="533"/>
      <c r="U778" s="533"/>
      <c r="V778" s="533"/>
      <c r="W778" s="533"/>
      <c r="X778" s="533">
        <v>111.11</v>
      </c>
      <c r="Y778" s="25"/>
      <c r="Z778" s="265" t="str">
        <f>IF(AND('Scope of Work'!V2=TRUE,'Scope of Work'!V14=TRUE,'Scope of Work'!V30=TRUE,H7=FALSE,'Project Information'!K4=FALSE),"Y","N")</f>
        <v>N</v>
      </c>
      <c r="AA778" s="265" t="str">
        <f t="shared" si="29"/>
        <v>N</v>
      </c>
      <c r="AD778" s="79" t="s">
        <v>2278</v>
      </c>
    </row>
    <row r="779" spans="1:30" hidden="1">
      <c r="A779" s="239"/>
      <c r="B779" s="239"/>
      <c r="C779" s="239"/>
      <c r="D779" s="244" t="s">
        <v>2281</v>
      </c>
      <c r="E779" s="256"/>
      <c r="F779" s="256"/>
      <c r="G779" s="256" t="s">
        <v>2254</v>
      </c>
      <c r="H779" s="236" t="s">
        <v>2236</v>
      </c>
      <c r="I779" s="129">
        <v>9</v>
      </c>
      <c r="J779" s="257"/>
      <c r="K779" s="129">
        <v>9</v>
      </c>
      <c r="L779" s="531">
        <v>5</v>
      </c>
      <c r="M779" s="85"/>
      <c r="N779" s="85"/>
      <c r="O779" s="86"/>
      <c r="P779" s="168">
        <v>0</v>
      </c>
      <c r="Q779" s="532" t="s">
        <v>2237</v>
      </c>
      <c r="R779" s="176">
        <v>555.54999999999995</v>
      </c>
      <c r="S779" s="533">
        <v>444.44</v>
      </c>
      <c r="T779" s="533"/>
      <c r="U779" s="533"/>
      <c r="V779" s="533"/>
      <c r="W779" s="533"/>
      <c r="X779" s="533">
        <v>111.11</v>
      </c>
      <c r="Y779" s="25"/>
      <c r="Z779" s="265" t="str">
        <f>IF(AND('Scope of Work'!V2=TRUE,'Scope of Work'!V20=TRUE,'Scope of Work'!V30=TRUE,H7=FALSE,'Project Information'!K4=FALSE),"Y","N")</f>
        <v>N</v>
      </c>
      <c r="AA779" s="265" t="str">
        <f t="shared" si="29"/>
        <v>N</v>
      </c>
      <c r="AD779" s="79" t="s">
        <v>2282</v>
      </c>
    </row>
    <row r="780" spans="1:30" hidden="1">
      <c r="A780" s="239"/>
      <c r="B780" s="239"/>
      <c r="C780" s="239"/>
      <c r="D780" s="244" t="s">
        <v>2283</v>
      </c>
      <c r="E780" s="256"/>
      <c r="F780" s="256"/>
      <c r="G780" s="256" t="s">
        <v>2284</v>
      </c>
      <c r="H780" s="236" t="s">
        <v>2236</v>
      </c>
      <c r="I780" s="129">
        <v>9</v>
      </c>
      <c r="J780" s="257"/>
      <c r="K780" s="129">
        <v>9</v>
      </c>
      <c r="L780" s="531">
        <v>5</v>
      </c>
      <c r="M780" s="85"/>
      <c r="N780" s="85"/>
      <c r="O780" s="86"/>
      <c r="P780" s="168">
        <v>0</v>
      </c>
      <c r="Q780" s="532" t="s">
        <v>2237</v>
      </c>
      <c r="R780" s="176">
        <v>555.54999999999995</v>
      </c>
      <c r="S780" s="533">
        <v>444.44</v>
      </c>
      <c r="T780" s="533"/>
      <c r="U780" s="533"/>
      <c r="V780" s="533"/>
      <c r="W780" s="533"/>
      <c r="X780" s="533">
        <v>111.11</v>
      </c>
      <c r="Y780" s="25"/>
      <c r="Z780" s="265" t="str">
        <f>IF(AND('Scope of Work'!V2=TRUE,'Scope of Work'!V20=TRUE,'Scope of Work'!V30=TRUE,H7=FALSE,'Project Information'!K4=FALSE),"Y","N")</f>
        <v>N</v>
      </c>
      <c r="AA780" s="265" t="str">
        <f t="shared" si="29"/>
        <v>N</v>
      </c>
      <c r="AD780" s="79" t="s">
        <v>2282</v>
      </c>
    </row>
    <row r="781" spans="1:30" hidden="1">
      <c r="A781" s="239"/>
      <c r="B781" s="239"/>
      <c r="C781" s="239"/>
      <c r="D781" s="244" t="s">
        <v>2285</v>
      </c>
      <c r="E781" s="256"/>
      <c r="F781" s="256"/>
      <c r="G781" s="256" t="s">
        <v>2257</v>
      </c>
      <c r="H781" s="236" t="s">
        <v>2236</v>
      </c>
      <c r="I781" s="129">
        <v>0</v>
      </c>
      <c r="J781" s="129">
        <v>10</v>
      </c>
      <c r="K781" s="129">
        <v>10</v>
      </c>
      <c r="L781" s="531">
        <v>5</v>
      </c>
      <c r="M781" s="85"/>
      <c r="N781" s="85"/>
      <c r="O781" s="86"/>
      <c r="P781" s="168">
        <v>0</v>
      </c>
      <c r="Q781" s="532" t="s">
        <v>2237</v>
      </c>
      <c r="R781" s="176">
        <v>555.54999999999995</v>
      </c>
      <c r="S781" s="533">
        <v>444.44</v>
      </c>
      <c r="T781" s="533"/>
      <c r="U781" s="533"/>
      <c r="V781" s="533"/>
      <c r="W781" s="533"/>
      <c r="X781" s="533">
        <v>111.11</v>
      </c>
      <c r="Y781" s="25"/>
      <c r="Z781" s="265" t="str">
        <f>IF(AND('Scope of Work'!V2=TRUE,'Scope of Work'!V26=TRUE,'Scope of Work'!V30=TRUE,H7=FALSE,'Project Information'!K4=FALSE),"Y","N")</f>
        <v>N</v>
      </c>
      <c r="AA781" s="265" t="str">
        <f t="shared" si="29"/>
        <v>N</v>
      </c>
      <c r="AD781" s="79" t="s">
        <v>2286</v>
      </c>
    </row>
    <row r="782" spans="1:30" hidden="1">
      <c r="A782" s="239"/>
      <c r="B782" s="239"/>
      <c r="C782" s="239"/>
      <c r="D782" s="244" t="s">
        <v>2287</v>
      </c>
      <c r="E782" s="256"/>
      <c r="F782" s="256"/>
      <c r="G782" s="256" t="s">
        <v>2288</v>
      </c>
      <c r="H782" s="236" t="s">
        <v>2236</v>
      </c>
      <c r="I782" s="129">
        <v>10</v>
      </c>
      <c r="J782" s="257"/>
      <c r="K782" s="129">
        <v>10</v>
      </c>
      <c r="L782" s="531">
        <v>5</v>
      </c>
      <c r="M782" s="85"/>
      <c r="N782" s="85"/>
      <c r="O782" s="86"/>
      <c r="P782" s="168">
        <v>0</v>
      </c>
      <c r="Q782" s="532" t="s">
        <v>2237</v>
      </c>
      <c r="R782" s="176">
        <v>555.54999999999995</v>
      </c>
      <c r="S782" s="533">
        <v>444.44</v>
      </c>
      <c r="T782" s="533"/>
      <c r="U782" s="533"/>
      <c r="V782" s="533"/>
      <c r="W782" s="533"/>
      <c r="X782" s="533">
        <v>111.11</v>
      </c>
      <c r="Y782" s="25"/>
      <c r="Z782" s="265" t="str">
        <f>IF(AND('Scope of Work'!V2=TRUE,'Scope of Work'!V26=TRUE,'Scope of Work'!V30=TRUE,H7=FALSE,'Project Information'!K4=FALSE),"Y","N")</f>
        <v>N</v>
      </c>
      <c r="AA782" s="265" t="str">
        <f t="shared" si="29"/>
        <v>N</v>
      </c>
      <c r="AD782" s="79" t="s">
        <v>2286</v>
      </c>
    </row>
    <row r="783" spans="1:30" hidden="1">
      <c r="A783" s="239"/>
      <c r="B783" s="239"/>
      <c r="C783" s="239"/>
      <c r="D783" s="244" t="s">
        <v>2289</v>
      </c>
      <c r="E783" s="256"/>
      <c r="F783" s="256"/>
      <c r="G783" s="256" t="s">
        <v>2260</v>
      </c>
      <c r="H783" s="236" t="s">
        <v>2236</v>
      </c>
      <c r="I783" s="534">
        <v>15</v>
      </c>
      <c r="J783" s="129">
        <v>5</v>
      </c>
      <c r="K783" s="534">
        <v>20</v>
      </c>
      <c r="L783" s="531">
        <v>5</v>
      </c>
      <c r="M783" s="85"/>
      <c r="N783" s="85"/>
      <c r="O783" s="86"/>
      <c r="P783" s="168">
        <v>0</v>
      </c>
      <c r="Q783" s="532" t="s">
        <v>2237</v>
      </c>
      <c r="R783" s="176">
        <v>555.54999999999995</v>
      </c>
      <c r="S783" s="533">
        <v>444.44</v>
      </c>
      <c r="T783" s="533"/>
      <c r="U783" s="533"/>
      <c r="V783" s="533"/>
      <c r="W783" s="533"/>
      <c r="X783" s="533">
        <v>111.11</v>
      </c>
      <c r="Y783" s="25"/>
      <c r="Z783" s="265" t="str">
        <f>IF(AND('Scope of Work'!V2=TRUE,'Scope of Work'!V23=TRUE,'Scope of Work'!V30=TRUE,H7=FALSE,'Project Information'!K4=FALSE),"Y","N")</f>
        <v>N</v>
      </c>
      <c r="AA783" s="265" t="str">
        <f t="shared" si="29"/>
        <v>N</v>
      </c>
      <c r="AD783" s="79" t="s">
        <v>2290</v>
      </c>
    </row>
    <row r="784" spans="1:30" hidden="1">
      <c r="A784" s="239"/>
      <c r="B784" s="239"/>
      <c r="C784" s="239"/>
      <c r="D784" s="244" t="s">
        <v>2291</v>
      </c>
      <c r="E784" s="256"/>
      <c r="F784" s="256"/>
      <c r="G784" s="256" t="s">
        <v>2292</v>
      </c>
      <c r="H784" s="236" t="s">
        <v>2236</v>
      </c>
      <c r="I784" s="534">
        <v>20</v>
      </c>
      <c r="J784" s="257"/>
      <c r="K784" s="534">
        <v>20</v>
      </c>
      <c r="L784" s="531">
        <v>5</v>
      </c>
      <c r="M784" s="85"/>
      <c r="N784" s="85"/>
      <c r="O784" s="86"/>
      <c r="P784" s="168">
        <v>0</v>
      </c>
      <c r="Q784" s="532" t="s">
        <v>2237</v>
      </c>
      <c r="R784" s="176">
        <v>555.54999999999995</v>
      </c>
      <c r="S784" s="533">
        <v>444.44</v>
      </c>
      <c r="T784" s="533"/>
      <c r="U784" s="533"/>
      <c r="V784" s="533"/>
      <c r="W784" s="533"/>
      <c r="X784" s="533">
        <v>111.11</v>
      </c>
      <c r="Y784" s="25"/>
      <c r="Z784" s="265" t="str">
        <f>IF(AND('Scope of Work'!V2=TRUE,'Scope of Work'!V23=TRUE,'Scope of Work'!V30=TRUE,H7=FALSE,'Project Information'!K4=FALSE),"Y","N")</f>
        <v>N</v>
      </c>
      <c r="AA784" s="265" t="str">
        <f t="shared" si="29"/>
        <v>N</v>
      </c>
      <c r="AD784" s="79" t="s">
        <v>2290</v>
      </c>
    </row>
    <row r="785" spans="1:30" hidden="1">
      <c r="A785" s="73"/>
      <c r="B785" s="73"/>
      <c r="C785" s="73"/>
      <c r="D785" s="490"/>
      <c r="E785" s="245"/>
      <c r="F785" s="245"/>
      <c r="G785" s="491" t="s">
        <v>2293</v>
      </c>
      <c r="H785" s="491" t="s">
        <v>2229</v>
      </c>
      <c r="I785" s="526" t="s">
        <v>23</v>
      </c>
      <c r="J785" s="526" t="s">
        <v>2064</v>
      </c>
      <c r="K785" s="526" t="s">
        <v>25</v>
      </c>
      <c r="L785" s="527" t="s">
        <v>2065</v>
      </c>
      <c r="M785" s="245"/>
      <c r="N785" s="245"/>
      <c r="O785" s="494"/>
      <c r="P785" s="491" t="s">
        <v>29</v>
      </c>
      <c r="Q785" s="528" t="s">
        <v>30</v>
      </c>
      <c r="R785" s="175"/>
      <c r="S785" s="529" t="s">
        <v>2230</v>
      </c>
      <c r="T785" s="529"/>
      <c r="U785" s="529"/>
      <c r="V785" s="529"/>
      <c r="W785" s="529"/>
      <c r="X785" s="529" t="s">
        <v>2231</v>
      </c>
      <c r="Y785" s="25"/>
      <c r="Z785" s="265" t="str">
        <f>IF('Scope of Work'!V2=TRUE,IF(COUNTIF(AA787:AA804,"Y"),"Show","Hide"),IF(COUNTIF(Z787:Z804,"Y"),"Show","Hide"))</f>
        <v>Hide</v>
      </c>
      <c r="AA785" s="265" t="str">
        <f>IF(Z785="Show","Y","N")</f>
        <v>N</v>
      </c>
    </row>
    <row r="786" spans="1:30" hidden="1">
      <c r="A786" s="73"/>
      <c r="B786" s="73"/>
      <c r="C786" s="73"/>
      <c r="D786" s="490"/>
      <c r="E786" s="245"/>
      <c r="F786" s="245"/>
      <c r="G786" s="491" t="s">
        <v>460</v>
      </c>
      <c r="H786" s="527" t="s">
        <v>32</v>
      </c>
      <c r="I786" s="526" t="s">
        <v>33</v>
      </c>
      <c r="J786" s="526" t="s">
        <v>33</v>
      </c>
      <c r="K786" s="527" t="s">
        <v>33</v>
      </c>
      <c r="L786" s="527" t="s">
        <v>33</v>
      </c>
      <c r="M786" s="245"/>
      <c r="N786" s="245"/>
      <c r="O786" s="494"/>
      <c r="P786" s="530"/>
      <c r="Q786" s="528"/>
      <c r="R786" s="175" t="s">
        <v>2232</v>
      </c>
      <c r="S786" s="529" t="s">
        <v>2233</v>
      </c>
      <c r="T786" s="529"/>
      <c r="U786" s="529"/>
      <c r="V786" s="529"/>
      <c r="W786" s="529"/>
      <c r="X786" s="529" t="s">
        <v>2233</v>
      </c>
      <c r="Y786" s="25"/>
      <c r="Z786" s="265" t="str">
        <f>IF('Scope of Work'!V2=TRUE,IF(COUNTIF(AA787:AA804,"Y"),"Show","Hide"),IF(COUNTIF(Z787:Z804,"Y"),"Show","Hide"))</f>
        <v>Hide</v>
      </c>
      <c r="AA786" s="265" t="str">
        <f>IF(Z786="Show","Y","N")</f>
        <v>N</v>
      </c>
    </row>
    <row r="787" spans="1:30" hidden="1">
      <c r="A787" s="73"/>
      <c r="B787" s="73"/>
      <c r="C787" s="73"/>
      <c r="D787" s="244" t="s">
        <v>2294</v>
      </c>
      <c r="E787" s="256"/>
      <c r="F787" s="256"/>
      <c r="G787" s="256" t="s">
        <v>2240</v>
      </c>
      <c r="H787" s="236" t="s">
        <v>2295</v>
      </c>
      <c r="I787" s="129">
        <v>5</v>
      </c>
      <c r="J787" s="257"/>
      <c r="K787" s="129">
        <v>5</v>
      </c>
      <c r="L787" s="535">
        <v>9960</v>
      </c>
      <c r="M787" s="85"/>
      <c r="N787" s="85"/>
      <c r="O787" s="86"/>
      <c r="P787" s="168">
        <v>0</v>
      </c>
      <c r="Q787" s="532" t="s">
        <v>2237</v>
      </c>
      <c r="R787" s="176" t="s">
        <v>1519</v>
      </c>
      <c r="S787" s="533">
        <v>444.44</v>
      </c>
      <c r="T787" s="533"/>
      <c r="U787" s="533"/>
      <c r="V787" s="533"/>
      <c r="W787" s="533"/>
      <c r="X787" s="533">
        <v>111.11</v>
      </c>
      <c r="Y787" s="25"/>
      <c r="Z787" s="265" t="str">
        <f>IF(AND('Scope of Work'!V4=TRUE,'Scope of Work'!V2=TRUE,H7=FALSE,'Project Information'!K4=FALSE,OR('Scope of Work'!V5=TRUE,'Scope of Work'!V8=TRUE,'Scope of Work'!V11=TRUE,'Scope of Work'!V14=TRUE,'Scope of Work'!V17=TRUE),OR('Scope of Work'!V29=TRUE,'Scope of Work'!V30=TRUE,H7=FALSE,'Project Information'!K4=FALSE)),"Y","N")</f>
        <v>N</v>
      </c>
      <c r="AA787" s="265" t="str">
        <f t="shared" si="29"/>
        <v>N</v>
      </c>
      <c r="AD787" s="79" t="s">
        <v>2296</v>
      </c>
    </row>
    <row r="788" spans="1:30" hidden="1">
      <c r="A788" s="73"/>
      <c r="B788" s="73"/>
      <c r="C788" s="73"/>
      <c r="D788" s="244" t="s">
        <v>2297</v>
      </c>
      <c r="E788" s="256"/>
      <c r="F788" s="256"/>
      <c r="G788" s="256" t="s">
        <v>2240</v>
      </c>
      <c r="H788" s="236" t="s">
        <v>2295</v>
      </c>
      <c r="I788" s="129">
        <v>5.01</v>
      </c>
      <c r="J788" s="257"/>
      <c r="K788" s="129">
        <v>5.01</v>
      </c>
      <c r="L788" s="535">
        <v>9961</v>
      </c>
      <c r="M788" s="85"/>
      <c r="N788" s="85"/>
      <c r="O788" s="86"/>
      <c r="P788" s="168">
        <v>0</v>
      </c>
      <c r="Q788" s="532" t="s">
        <v>2237</v>
      </c>
      <c r="R788" s="176" t="s">
        <v>1519</v>
      </c>
      <c r="S788" s="533">
        <v>444.44</v>
      </c>
      <c r="T788" s="533"/>
      <c r="U788" s="533"/>
      <c r="V788" s="533"/>
      <c r="W788" s="533"/>
      <c r="X788" s="533">
        <v>222.22</v>
      </c>
      <c r="Y788" s="25"/>
      <c r="Z788" s="265" t="str">
        <f>IF(AND('Scope of Work'!V4=TRUE,'Scope of Work'!V2=TRUE,H7=FALSE,'Project Information'!K4=FALSE,OR('Scope of Work'!V5=TRUE,'Scope of Work'!V8=TRUE,'Scope of Work'!V11=TRUE,'Scope of Work'!V14=TRUE,'Scope of Work'!V17=TRUE),OR('Scope of Work'!V29=TRUE,'Scope of Work'!V30=TRUE,H7=FALSE,'Project Information'!K4=FALSE)),"Y","N")</f>
        <v>N</v>
      </c>
      <c r="AA788" s="265" t="str">
        <f t="shared" si="29"/>
        <v>N</v>
      </c>
      <c r="AD788" s="79" t="s">
        <v>2298</v>
      </c>
    </row>
    <row r="789" spans="1:30" hidden="1">
      <c r="A789" s="73"/>
      <c r="B789" s="73"/>
      <c r="C789" s="73"/>
      <c r="D789" s="244" t="s">
        <v>2299</v>
      </c>
      <c r="E789" s="256"/>
      <c r="F789" s="256"/>
      <c r="G789" s="256" t="s">
        <v>2240</v>
      </c>
      <c r="H789" s="236" t="s">
        <v>2295</v>
      </c>
      <c r="I789" s="129">
        <v>5.0199999999999996</v>
      </c>
      <c r="J789" s="257"/>
      <c r="K789" s="129">
        <v>5.0199999999999996</v>
      </c>
      <c r="L789" s="535">
        <v>9962</v>
      </c>
      <c r="M789" s="85"/>
      <c r="N789" s="85"/>
      <c r="O789" s="86"/>
      <c r="P789" s="168">
        <v>0</v>
      </c>
      <c r="Q789" s="532" t="s">
        <v>2237</v>
      </c>
      <c r="R789" s="176" t="s">
        <v>1519</v>
      </c>
      <c r="S789" s="533">
        <v>444.44</v>
      </c>
      <c r="T789" s="533"/>
      <c r="U789" s="533"/>
      <c r="V789" s="533"/>
      <c r="W789" s="533"/>
      <c r="X789" s="533" t="s">
        <v>1519</v>
      </c>
      <c r="Y789" s="25"/>
      <c r="Z789" s="265" t="str">
        <f>IF(AND('Scope of Work'!V4=TRUE,'Scope of Work'!V2=TRUE,H7=FALSE,'Project Information'!K4=FALSE,OR('Scope of Work'!V5=TRUE,'Scope of Work'!V8=TRUE,'Scope of Work'!V11=TRUE,'Scope of Work'!V14=TRUE,'Scope of Work'!V17=TRUE),OR('Scope of Work'!V29=TRUE,'Scope of Work'!V30=TRUE,H7=FALSE,'Project Information'!K4=FALSE)),"Y","N")</f>
        <v>N</v>
      </c>
      <c r="AA789" s="265" t="str">
        <f t="shared" si="29"/>
        <v>N</v>
      </c>
      <c r="AD789" s="79" t="s">
        <v>2300</v>
      </c>
    </row>
    <row r="790" spans="1:30" hidden="1">
      <c r="A790" s="73"/>
      <c r="B790" s="73"/>
      <c r="C790" s="73"/>
      <c r="D790" s="244" t="s">
        <v>2301</v>
      </c>
      <c r="E790" s="256"/>
      <c r="F790" s="256"/>
      <c r="G790" s="256" t="s">
        <v>2240</v>
      </c>
      <c r="H790" s="236" t="s">
        <v>2295</v>
      </c>
      <c r="I790" s="129">
        <v>5.03</v>
      </c>
      <c r="J790" s="257"/>
      <c r="K790" s="129">
        <v>5.03</v>
      </c>
      <c r="L790" s="535">
        <v>9963</v>
      </c>
      <c r="M790" s="85"/>
      <c r="N790" s="85"/>
      <c r="O790" s="86"/>
      <c r="P790" s="168">
        <v>0</v>
      </c>
      <c r="Q790" s="532" t="s">
        <v>2237</v>
      </c>
      <c r="R790" s="176">
        <v>555.54999999999995</v>
      </c>
      <c r="S790" s="533" t="s">
        <v>1519</v>
      </c>
      <c r="T790" s="533"/>
      <c r="U790" s="533"/>
      <c r="V790" s="533"/>
      <c r="W790" s="533"/>
      <c r="X790" s="533">
        <v>111.11</v>
      </c>
      <c r="Y790" s="25"/>
      <c r="Z790" s="265" t="str">
        <f>IF(AND('Scope of Work'!V4=TRUE,'Scope of Work'!V2=TRUE,H7=FALSE,'Project Information'!K4=FALSE,OR('Scope of Work'!V5=TRUE,'Scope of Work'!V8=TRUE,'Scope of Work'!V11=TRUE,'Scope of Work'!V14=TRUE,'Scope of Work'!V17=TRUE),OR('Scope of Work'!V29=TRUE,'Scope of Work'!V30=TRUE,H7=FALSE,'Project Information'!K4=FALSE)),"Y","N")</f>
        <v>N</v>
      </c>
      <c r="AA790" s="265" t="str">
        <f t="shared" si="29"/>
        <v>N</v>
      </c>
      <c r="AD790" s="79" t="s">
        <v>2302</v>
      </c>
    </row>
    <row r="791" spans="1:30" hidden="1">
      <c r="A791" s="73"/>
      <c r="B791" s="73"/>
      <c r="C791" s="73"/>
      <c r="D791" s="244" t="s">
        <v>2303</v>
      </c>
      <c r="E791" s="256"/>
      <c r="F791" s="256"/>
      <c r="G791" s="256" t="s">
        <v>2240</v>
      </c>
      <c r="H791" s="236" t="s">
        <v>2295</v>
      </c>
      <c r="I791" s="129">
        <v>5.04</v>
      </c>
      <c r="J791" s="257"/>
      <c r="K791" s="129">
        <v>5.04</v>
      </c>
      <c r="L791" s="535">
        <v>9964</v>
      </c>
      <c r="M791" s="85"/>
      <c r="N791" s="85"/>
      <c r="O791" s="86"/>
      <c r="P791" s="168">
        <v>0</v>
      </c>
      <c r="Q791" s="532" t="s">
        <v>2237</v>
      </c>
      <c r="R791" s="176">
        <v>555.54999999999995</v>
      </c>
      <c r="S791" s="533" t="s">
        <v>1519</v>
      </c>
      <c r="T791" s="533"/>
      <c r="U791" s="533"/>
      <c r="V791" s="533"/>
      <c r="W791" s="533"/>
      <c r="X791" s="533" t="s">
        <v>1519</v>
      </c>
      <c r="Y791" s="25"/>
      <c r="Z791" s="265" t="str">
        <f>IF(AND('Scope of Work'!V4=TRUE,'Scope of Work'!V2=TRUE,H7=FALSE,'Project Information'!K4=FALSE,OR('Scope of Work'!V5=TRUE,'Scope of Work'!V8=TRUE,'Scope of Work'!V11=TRUE,'Scope of Work'!V14=TRUE,'Scope of Work'!V17=TRUE),OR('Scope of Work'!V29=TRUE,'Scope of Work'!V30=TRUE,H7=FALSE,'Project Information'!K4=FALSE)),"Y","N")</f>
        <v>N</v>
      </c>
      <c r="AA791" s="265" t="str">
        <f t="shared" si="29"/>
        <v>N</v>
      </c>
      <c r="AD791" s="79" t="s">
        <v>2304</v>
      </c>
    </row>
    <row r="792" spans="1:30" hidden="1">
      <c r="A792" s="73"/>
      <c r="B792" s="73"/>
      <c r="C792" s="73"/>
      <c r="D792" s="244" t="s">
        <v>2305</v>
      </c>
      <c r="E792" s="256"/>
      <c r="F792" s="256"/>
      <c r="G792" s="256" t="s">
        <v>2240</v>
      </c>
      <c r="H792" s="236" t="s">
        <v>2295</v>
      </c>
      <c r="I792" s="129">
        <v>5.05</v>
      </c>
      <c r="J792" s="257"/>
      <c r="K792" s="129">
        <v>5.05</v>
      </c>
      <c r="L792" s="535">
        <v>9965</v>
      </c>
      <c r="M792" s="85"/>
      <c r="N792" s="85"/>
      <c r="O792" s="86"/>
      <c r="P792" s="168">
        <v>0</v>
      </c>
      <c r="Q792" s="532" t="s">
        <v>2237</v>
      </c>
      <c r="R792" s="176">
        <v>555.54999999999995</v>
      </c>
      <c r="S792" s="533" t="s">
        <v>1519</v>
      </c>
      <c r="T792" s="533"/>
      <c r="U792" s="533"/>
      <c r="V792" s="533"/>
      <c r="W792" s="533"/>
      <c r="X792" s="533" t="s">
        <v>1519</v>
      </c>
      <c r="Y792" s="25"/>
      <c r="Z792" s="265" t="str">
        <f>IF(AND('Scope of Work'!V4=TRUE,'Scope of Work'!V2=TRUE,H7=FALSE,'Project Information'!K4=FALSE,OR('Scope of Work'!V5=TRUE,'Scope of Work'!V8=TRUE,'Scope of Work'!V11=TRUE,'Scope of Work'!V14=TRUE,'Scope of Work'!V17=TRUE),OR('Scope of Work'!V29=TRUE,'Scope of Work'!V30=TRUE,H7=FALSE,'Project Information'!K4=FALSE)),"Y","N")</f>
        <v>N</v>
      </c>
      <c r="AA792" s="265" t="str">
        <f t="shared" si="29"/>
        <v>N</v>
      </c>
      <c r="AD792" s="79" t="s">
        <v>2306</v>
      </c>
    </row>
    <row r="793" spans="1:30" hidden="1">
      <c r="A793" s="73"/>
      <c r="B793" s="73"/>
      <c r="C793" s="73"/>
      <c r="D793" s="244" t="s">
        <v>2307</v>
      </c>
      <c r="E793" s="256"/>
      <c r="F793" s="256"/>
      <c r="G793" s="256" t="s">
        <v>2254</v>
      </c>
      <c r="H793" s="236" t="s">
        <v>2295</v>
      </c>
      <c r="I793" s="129">
        <v>5.0599999999999996</v>
      </c>
      <c r="J793" s="257"/>
      <c r="K793" s="129">
        <v>5.0599999999999996</v>
      </c>
      <c r="L793" s="535">
        <v>9966</v>
      </c>
      <c r="M793" s="85"/>
      <c r="N793" s="85"/>
      <c r="O793" s="86"/>
      <c r="P793" s="168">
        <v>0</v>
      </c>
      <c r="Q793" s="532" t="s">
        <v>2237</v>
      </c>
      <c r="R793" s="176" t="s">
        <v>1519</v>
      </c>
      <c r="S793" s="533" t="s">
        <v>1519</v>
      </c>
      <c r="T793" s="533"/>
      <c r="U793" s="533"/>
      <c r="V793" s="533"/>
      <c r="W793" s="533"/>
      <c r="X793" s="533">
        <v>111.11</v>
      </c>
      <c r="Y793" s="25"/>
      <c r="Z793" s="265" t="str">
        <f>IF(AND('Scope of Work'!V4=TRUE,'Scope of Work'!V2=TRUE,H7=FALSE,'Project Information'!K4=FALSE,OR('Scope of Work'!V20=TRUE,'Scope of Work'!V26=TRUE,'Scope of Work'!V23=TRUE,'Scope of Work'!V14=TRUE),OR('Scope of Work'!V29=TRUE,'Scope of Work'!V30=TRUE,H7=FALSE,'Project Information'!K4=FALSE)),"Y","N")</f>
        <v>N</v>
      </c>
      <c r="AA793" s="265" t="str">
        <f t="shared" si="29"/>
        <v>N</v>
      </c>
      <c r="AD793" s="79" t="s">
        <v>2308</v>
      </c>
    </row>
    <row r="794" spans="1:30" hidden="1">
      <c r="A794" s="73"/>
      <c r="B794" s="73"/>
      <c r="C794" s="73"/>
      <c r="D794" s="244" t="s">
        <v>2309</v>
      </c>
      <c r="E794" s="256"/>
      <c r="F794" s="256"/>
      <c r="G794" s="256" t="s">
        <v>2254</v>
      </c>
      <c r="H794" s="236" t="s">
        <v>2295</v>
      </c>
      <c r="I794" s="129">
        <v>5.07</v>
      </c>
      <c r="J794" s="257"/>
      <c r="K794" s="129">
        <v>5.07</v>
      </c>
      <c r="L794" s="535">
        <v>9967</v>
      </c>
      <c r="M794" s="85"/>
      <c r="N794" s="85"/>
      <c r="O794" s="86"/>
      <c r="P794" s="168">
        <v>0</v>
      </c>
      <c r="Q794" s="532" t="s">
        <v>2237</v>
      </c>
      <c r="R794" s="176" t="s">
        <v>1519</v>
      </c>
      <c r="S794" s="533" t="s">
        <v>1519</v>
      </c>
      <c r="T794" s="533"/>
      <c r="U794" s="533"/>
      <c r="V794" s="533"/>
      <c r="W794" s="533"/>
      <c r="X794" s="533" t="s">
        <v>1519</v>
      </c>
      <c r="Y794" s="25"/>
      <c r="Z794" s="265" t="str">
        <f>IF(AND('Scope of Work'!V4=TRUE,'Scope of Work'!V2=TRUE,H7=FALSE,'Project Information'!K4=FALSE,OR('Scope of Work'!V20=TRUE,'Scope of Work'!V26=TRUE,'Scope of Work'!V23=TRUE,'Scope of Work'!V14=TRUE),OR('Scope of Work'!V29=TRUE,'Scope of Work'!V30=TRUE,H7=FALSE,'Project Information'!K4=FALSE)),"Y","N")</f>
        <v>N</v>
      </c>
      <c r="AA794" s="265" t="str">
        <f t="shared" si="29"/>
        <v>N</v>
      </c>
      <c r="AD794" s="79" t="s">
        <v>2310</v>
      </c>
    </row>
    <row r="795" spans="1:30" hidden="1">
      <c r="A795" s="73"/>
      <c r="B795" s="73"/>
      <c r="C795" s="73"/>
      <c r="D795" s="244" t="s">
        <v>2311</v>
      </c>
      <c r="E795" s="256"/>
      <c r="F795" s="256"/>
      <c r="G795" s="256" t="s">
        <v>2254</v>
      </c>
      <c r="H795" s="236" t="s">
        <v>2295</v>
      </c>
      <c r="I795" s="129">
        <v>5.08</v>
      </c>
      <c r="J795" s="257"/>
      <c r="K795" s="129">
        <v>5.08</v>
      </c>
      <c r="L795" s="535">
        <v>9968</v>
      </c>
      <c r="M795" s="85"/>
      <c r="N795" s="85"/>
      <c r="O795" s="86"/>
      <c r="P795" s="168">
        <v>0</v>
      </c>
      <c r="Q795" s="532" t="s">
        <v>2237</v>
      </c>
      <c r="R795" s="176" t="s">
        <v>1519</v>
      </c>
      <c r="S795" s="533" t="s">
        <v>1519</v>
      </c>
      <c r="T795" s="533"/>
      <c r="U795" s="533"/>
      <c r="V795" s="533"/>
      <c r="W795" s="533"/>
      <c r="X795" s="533" t="s">
        <v>1519</v>
      </c>
      <c r="Y795" s="25"/>
      <c r="Z795" s="265" t="str">
        <f>IF(AND('Scope of Work'!V4=TRUE,'Scope of Work'!V2=TRUE,H7=FALSE,'Project Information'!K4=FALSE,OR('Scope of Work'!V20=TRUE,'Scope of Work'!V26=TRUE,'Scope of Work'!V23=TRUE,'Scope of Work'!V14=TRUE),OR('Scope of Work'!V29=TRUE,'Scope of Work'!V30=TRUE,H7=FALSE,'Project Information'!K4=FALSE)),"Y","N")</f>
        <v>N</v>
      </c>
      <c r="AA795" s="265" t="str">
        <f t="shared" si="29"/>
        <v>N</v>
      </c>
      <c r="AD795" s="79" t="s">
        <v>2312</v>
      </c>
    </row>
    <row r="796" spans="1:30" hidden="1">
      <c r="A796" s="73"/>
      <c r="B796" s="73"/>
      <c r="C796" s="73"/>
      <c r="D796" s="244" t="s">
        <v>2313</v>
      </c>
      <c r="E796" s="256"/>
      <c r="F796" s="256"/>
      <c r="G796" s="256" t="s">
        <v>2240</v>
      </c>
      <c r="H796" s="236" t="s">
        <v>2295</v>
      </c>
      <c r="I796" s="129">
        <v>5.0999999999999996</v>
      </c>
      <c r="J796" s="257"/>
      <c r="K796" s="129" t="s">
        <v>1519</v>
      </c>
      <c r="L796" s="535">
        <v>9970</v>
      </c>
      <c r="M796" s="85"/>
      <c r="N796" s="85"/>
      <c r="O796" s="86"/>
      <c r="P796" s="168">
        <v>0</v>
      </c>
      <c r="Q796" s="532" t="s">
        <v>2314</v>
      </c>
      <c r="R796" s="176" t="s">
        <v>1519</v>
      </c>
      <c r="S796" s="533">
        <v>444.44</v>
      </c>
      <c r="T796" s="533"/>
      <c r="U796" s="533"/>
      <c r="V796" s="533"/>
      <c r="W796" s="533"/>
      <c r="X796" s="533">
        <v>111.11</v>
      </c>
      <c r="Y796" s="25"/>
      <c r="Z796" s="265" t="str">
        <f>IF(AND('Scope of Work'!V4=TRUE,'Scope of Work'!V2=TRUE,H7=FALSE,'Project Information'!K4=FALSE,OR('Scope of Work'!V5=TRUE,'Scope of Work'!V8=TRUE,'Scope of Work'!V11=TRUE,'Scope of Work'!V14=TRUE,'Scope of Work'!V17=TRUE),OR('Scope of Work'!V29=TRUE,'Scope of Work'!V30=TRUE,H7=FALSE,'Project Information'!K4=FALSE)),"Y","N")</f>
        <v>N</v>
      </c>
      <c r="AA796" s="265" t="str">
        <f t="shared" si="29"/>
        <v>N</v>
      </c>
      <c r="AD796" s="79" t="s">
        <v>2315</v>
      </c>
    </row>
    <row r="797" spans="1:30" hidden="1">
      <c r="A797" s="73"/>
      <c r="B797" s="73"/>
      <c r="C797" s="73"/>
      <c r="D797" s="244" t="s">
        <v>2316</v>
      </c>
      <c r="E797" s="256"/>
      <c r="F797" s="256"/>
      <c r="G797" s="256" t="s">
        <v>2240</v>
      </c>
      <c r="H797" s="236" t="s">
        <v>2295</v>
      </c>
      <c r="I797" s="129">
        <v>5.1100000000000003</v>
      </c>
      <c r="J797" s="257"/>
      <c r="K797" s="129" t="s">
        <v>1519</v>
      </c>
      <c r="L797" s="535">
        <v>9971</v>
      </c>
      <c r="M797" s="85"/>
      <c r="N797" s="85"/>
      <c r="O797" s="86"/>
      <c r="P797" s="168">
        <v>0</v>
      </c>
      <c r="Q797" s="532" t="s">
        <v>2314</v>
      </c>
      <c r="R797" s="176" t="s">
        <v>1519</v>
      </c>
      <c r="S797" s="533">
        <v>444.44</v>
      </c>
      <c r="T797" s="533"/>
      <c r="U797" s="533"/>
      <c r="V797" s="533"/>
      <c r="W797" s="533"/>
      <c r="X797" s="533">
        <v>222.22</v>
      </c>
      <c r="Y797" s="25"/>
      <c r="Z797" s="265" t="str">
        <f>IF(AND('Scope of Work'!V4=TRUE,'Scope of Work'!V2=TRUE,H7=FALSE,'Project Information'!K4=FALSE,OR('Scope of Work'!V5=TRUE,'Scope of Work'!V8=TRUE,'Scope of Work'!V11=TRUE,'Scope of Work'!V14=TRUE,'Scope of Work'!V17=TRUE),OR('Scope of Work'!V29=TRUE,'Scope of Work'!V30=TRUE,H7=FALSE,'Project Information'!K4=FALSE)),"Y","N")</f>
        <v>N</v>
      </c>
      <c r="AA797" s="265" t="str">
        <f t="shared" si="29"/>
        <v>N</v>
      </c>
      <c r="AD797" s="79" t="s">
        <v>2317</v>
      </c>
    </row>
    <row r="798" spans="1:30" hidden="1">
      <c r="A798" s="73"/>
      <c r="B798" s="73"/>
      <c r="C798" s="73"/>
      <c r="D798" s="244" t="s">
        <v>2318</v>
      </c>
      <c r="E798" s="256"/>
      <c r="F798" s="256"/>
      <c r="G798" s="256" t="s">
        <v>2240</v>
      </c>
      <c r="H798" s="236" t="s">
        <v>2295</v>
      </c>
      <c r="I798" s="129">
        <v>5.12</v>
      </c>
      <c r="J798" s="257"/>
      <c r="K798" s="129" t="s">
        <v>1519</v>
      </c>
      <c r="L798" s="535">
        <v>9972</v>
      </c>
      <c r="M798" s="85"/>
      <c r="N798" s="85"/>
      <c r="O798" s="86"/>
      <c r="P798" s="168">
        <v>0</v>
      </c>
      <c r="Q798" s="532" t="s">
        <v>2314</v>
      </c>
      <c r="R798" s="176" t="s">
        <v>1519</v>
      </c>
      <c r="S798" s="533">
        <v>444.44</v>
      </c>
      <c r="T798" s="533"/>
      <c r="U798" s="533"/>
      <c r="V798" s="533"/>
      <c r="W798" s="533"/>
      <c r="X798" s="533" t="s">
        <v>1519</v>
      </c>
      <c r="Y798" s="25"/>
      <c r="Z798" s="265" t="str">
        <f>IF(AND('Scope of Work'!V4=TRUE,'Scope of Work'!V2=TRUE,H7=FALSE,'Project Information'!K4=FALSE,OR('Scope of Work'!V5=TRUE,'Scope of Work'!V8=TRUE,'Scope of Work'!V11=TRUE,'Scope of Work'!V14=TRUE,'Scope of Work'!V17=TRUE),OR('Scope of Work'!V29=TRUE,'Scope of Work'!V30=TRUE,H7=FALSE,'Project Information'!K4=FALSE)),"Y","N")</f>
        <v>N</v>
      </c>
      <c r="AA798" s="265" t="str">
        <f t="shared" si="29"/>
        <v>N</v>
      </c>
      <c r="AD798" s="79" t="s">
        <v>2319</v>
      </c>
    </row>
    <row r="799" spans="1:30" hidden="1">
      <c r="A799" s="73"/>
      <c r="B799" s="73"/>
      <c r="C799" s="73"/>
      <c r="D799" s="244" t="s">
        <v>2320</v>
      </c>
      <c r="E799" s="256"/>
      <c r="F799" s="256"/>
      <c r="G799" s="256" t="s">
        <v>2240</v>
      </c>
      <c r="H799" s="236" t="s">
        <v>2295</v>
      </c>
      <c r="I799" s="129">
        <v>5.13</v>
      </c>
      <c r="J799" s="257"/>
      <c r="K799" s="129" t="s">
        <v>1519</v>
      </c>
      <c r="L799" s="535">
        <v>9973</v>
      </c>
      <c r="M799" s="85"/>
      <c r="N799" s="85"/>
      <c r="O799" s="86"/>
      <c r="P799" s="168">
        <v>0</v>
      </c>
      <c r="Q799" s="532" t="s">
        <v>2314</v>
      </c>
      <c r="R799" s="176">
        <v>555.54999999999995</v>
      </c>
      <c r="S799" s="533" t="s">
        <v>1519</v>
      </c>
      <c r="T799" s="533"/>
      <c r="U799" s="533"/>
      <c r="V799" s="533"/>
      <c r="W799" s="533"/>
      <c r="X799" s="533" t="s">
        <v>1519</v>
      </c>
      <c r="Y799" s="25"/>
      <c r="Z799" s="265" t="str">
        <f>IF(AND('Scope of Work'!V4=TRUE,'Scope of Work'!V2=TRUE,H7=FALSE,'Project Information'!K4=FALSE,OR('Scope of Work'!V5=TRUE,'Scope of Work'!V8=TRUE,'Scope of Work'!V11=TRUE,'Scope of Work'!V14=TRUE,'Scope of Work'!V17=TRUE),OR('Scope of Work'!V29=TRUE,'Scope of Work'!V30=TRUE,H7=FALSE,'Project Information'!K4=FALSE)),"Y","N")</f>
        <v>N</v>
      </c>
      <c r="AA799" s="265" t="str">
        <f t="shared" si="29"/>
        <v>N</v>
      </c>
      <c r="AD799" s="79" t="s">
        <v>2321</v>
      </c>
    </row>
    <row r="800" spans="1:30" hidden="1">
      <c r="A800" s="73"/>
      <c r="B800" s="73"/>
      <c r="C800" s="73"/>
      <c r="D800" s="244" t="s">
        <v>2322</v>
      </c>
      <c r="E800" s="256"/>
      <c r="F800" s="256"/>
      <c r="G800" s="256" t="s">
        <v>2240</v>
      </c>
      <c r="H800" s="236" t="s">
        <v>2295</v>
      </c>
      <c r="I800" s="129">
        <v>5.14</v>
      </c>
      <c r="J800" s="257"/>
      <c r="K800" s="129" t="s">
        <v>1519</v>
      </c>
      <c r="L800" s="535">
        <v>9974</v>
      </c>
      <c r="M800" s="85"/>
      <c r="N800" s="85"/>
      <c r="O800" s="86"/>
      <c r="P800" s="168">
        <v>0</v>
      </c>
      <c r="Q800" s="532" t="s">
        <v>2314</v>
      </c>
      <c r="R800" s="176">
        <v>555.54999999999995</v>
      </c>
      <c r="S800" s="533" t="s">
        <v>1519</v>
      </c>
      <c r="T800" s="533"/>
      <c r="U800" s="533"/>
      <c r="V800" s="533"/>
      <c r="W800" s="533"/>
      <c r="X800" s="533" t="s">
        <v>1519</v>
      </c>
      <c r="Y800" s="25"/>
      <c r="Z800" s="265" t="str">
        <f>IF(AND('Scope of Work'!V4=TRUE,'Scope of Work'!V2=TRUE,H7=FALSE,'Project Information'!K4=FALSE,OR('Scope of Work'!V5=TRUE,'Scope of Work'!V8=TRUE,'Scope of Work'!V11=TRUE,'Scope of Work'!V14=TRUE,'Scope of Work'!V17=TRUE),OR('Scope of Work'!V29=TRUE,'Scope of Work'!V30=TRUE,H7=FALSE,'Project Information'!K4=FALSE)),"Y","N")</f>
        <v>N</v>
      </c>
      <c r="AA800" s="265" t="str">
        <f t="shared" si="29"/>
        <v>N</v>
      </c>
      <c r="AD800" s="79" t="s">
        <v>2323</v>
      </c>
    </row>
    <row r="801" spans="1:30" hidden="1">
      <c r="A801" s="73"/>
      <c r="B801" s="73"/>
      <c r="C801" s="73"/>
      <c r="D801" s="244" t="s">
        <v>2324</v>
      </c>
      <c r="E801" s="256"/>
      <c r="F801" s="256"/>
      <c r="G801" s="256" t="s">
        <v>2240</v>
      </c>
      <c r="H801" s="236" t="s">
        <v>2295</v>
      </c>
      <c r="I801" s="129">
        <v>5.15</v>
      </c>
      <c r="J801" s="257"/>
      <c r="K801" s="129" t="s">
        <v>1519</v>
      </c>
      <c r="L801" s="535">
        <v>9975</v>
      </c>
      <c r="M801" s="85"/>
      <c r="N801" s="85"/>
      <c r="O801" s="86"/>
      <c r="P801" s="168">
        <v>0</v>
      </c>
      <c r="Q801" s="532" t="s">
        <v>2314</v>
      </c>
      <c r="R801" s="176">
        <v>555.54999999999995</v>
      </c>
      <c r="S801" s="533" t="s">
        <v>1519</v>
      </c>
      <c r="T801" s="533"/>
      <c r="U801" s="533"/>
      <c r="V801" s="533"/>
      <c r="W801" s="533"/>
      <c r="X801" s="533" t="s">
        <v>1519</v>
      </c>
      <c r="Y801" s="25"/>
      <c r="Z801" s="265" t="str">
        <f>IF(AND('Scope of Work'!V4=TRUE,'Scope of Work'!V2=TRUE,H7=FALSE,'Project Information'!K4=FALSE,OR('Scope of Work'!V5=TRUE,'Scope of Work'!V8=TRUE,'Scope of Work'!V11=TRUE,'Scope of Work'!V14=TRUE,'Scope of Work'!V17=TRUE),OR('Scope of Work'!V29=TRUE,'Scope of Work'!V30=TRUE,H7=FALSE,'Project Information'!K4=FALSE)),"Y","N")</f>
        <v>N</v>
      </c>
      <c r="AA801" s="265" t="str">
        <f t="shared" si="29"/>
        <v>N</v>
      </c>
      <c r="AD801" s="79" t="s">
        <v>2325</v>
      </c>
    </row>
    <row r="802" spans="1:30" hidden="1">
      <c r="A802" s="73"/>
      <c r="B802" s="73"/>
      <c r="C802" s="73"/>
      <c r="D802" s="244" t="s">
        <v>2326</v>
      </c>
      <c r="E802" s="256"/>
      <c r="F802" s="256"/>
      <c r="G802" s="256" t="s">
        <v>2254</v>
      </c>
      <c r="H802" s="236" t="s">
        <v>2295</v>
      </c>
      <c r="I802" s="129">
        <v>5.16</v>
      </c>
      <c r="J802" s="257"/>
      <c r="K802" s="129" t="s">
        <v>1519</v>
      </c>
      <c r="L802" s="535">
        <v>9976</v>
      </c>
      <c r="M802" s="85"/>
      <c r="N802" s="85"/>
      <c r="O802" s="86"/>
      <c r="P802" s="168">
        <v>0</v>
      </c>
      <c r="Q802" s="532" t="s">
        <v>2314</v>
      </c>
      <c r="R802" s="176" t="s">
        <v>1519</v>
      </c>
      <c r="S802" s="533" t="s">
        <v>1519</v>
      </c>
      <c r="T802" s="533"/>
      <c r="U802" s="533"/>
      <c r="V802" s="533"/>
      <c r="W802" s="533"/>
      <c r="X802" s="533">
        <v>111.11</v>
      </c>
      <c r="Y802" s="25"/>
      <c r="Z802" s="265" t="str">
        <f>IF(AND('Scope of Work'!V4=TRUE,'Scope of Work'!V2=TRUE,H7=FALSE,'Project Information'!K4=FALSE,OR('Scope of Work'!V20=TRUE,'Scope of Work'!V26=TRUE,'Scope of Work'!V23=TRUE,'Scope of Work'!V14=TRUE),OR('Scope of Work'!V29=TRUE,'Scope of Work'!V30=TRUE,H7=FALSE,'Project Information'!K4=FALSE)),"Y","N")</f>
        <v>N</v>
      </c>
      <c r="AA802" s="265" t="str">
        <f t="shared" si="29"/>
        <v>N</v>
      </c>
      <c r="AD802" s="79" t="s">
        <v>2327</v>
      </c>
    </row>
    <row r="803" spans="1:30" hidden="1">
      <c r="A803" s="73"/>
      <c r="B803" s="73"/>
      <c r="C803" s="73"/>
      <c r="D803" s="244" t="s">
        <v>2328</v>
      </c>
      <c r="E803" s="256"/>
      <c r="F803" s="256"/>
      <c r="G803" s="256" t="s">
        <v>2254</v>
      </c>
      <c r="H803" s="236" t="s">
        <v>2295</v>
      </c>
      <c r="I803" s="129">
        <v>5.17</v>
      </c>
      <c r="J803" s="257"/>
      <c r="K803" s="129" t="s">
        <v>1519</v>
      </c>
      <c r="L803" s="535">
        <v>9977</v>
      </c>
      <c r="M803" s="85"/>
      <c r="N803" s="85"/>
      <c r="O803" s="86"/>
      <c r="P803" s="168">
        <v>0</v>
      </c>
      <c r="Q803" s="532" t="s">
        <v>2314</v>
      </c>
      <c r="R803" s="176" t="s">
        <v>1519</v>
      </c>
      <c r="S803" s="533" t="s">
        <v>1519</v>
      </c>
      <c r="T803" s="533"/>
      <c r="U803" s="533"/>
      <c r="V803" s="533"/>
      <c r="W803" s="533"/>
      <c r="X803" s="533" t="s">
        <v>1519</v>
      </c>
      <c r="Y803" s="25"/>
      <c r="Z803" s="265" t="str">
        <f>IF(AND('Scope of Work'!V4=TRUE,'Scope of Work'!V2=TRUE,H7=FALSE,'Project Information'!K4=FALSE,OR('Scope of Work'!V20=TRUE,'Scope of Work'!V26=TRUE,'Scope of Work'!V23=TRUE,'Scope of Work'!V14=TRUE),OR('Scope of Work'!V29=TRUE,'Scope of Work'!V30=TRUE,H7=FALSE,'Project Information'!K4=FALSE)),"Y","N")</f>
        <v>N</v>
      </c>
      <c r="AA803" s="265" t="str">
        <f t="shared" si="29"/>
        <v>N</v>
      </c>
      <c r="AD803" s="79" t="s">
        <v>2329</v>
      </c>
    </row>
    <row r="804" spans="1:30" hidden="1">
      <c r="A804" s="73"/>
      <c r="B804" s="73"/>
      <c r="C804" s="73"/>
      <c r="D804" s="244" t="s">
        <v>2330</v>
      </c>
      <c r="E804" s="256"/>
      <c r="F804" s="256"/>
      <c r="G804" s="256" t="s">
        <v>2254</v>
      </c>
      <c r="H804" s="236" t="s">
        <v>2295</v>
      </c>
      <c r="I804" s="129">
        <v>5.18</v>
      </c>
      <c r="J804" s="257"/>
      <c r="K804" s="129" t="s">
        <v>1519</v>
      </c>
      <c r="L804" s="535">
        <v>9978</v>
      </c>
      <c r="M804" s="85"/>
      <c r="N804" s="85"/>
      <c r="O804" s="86"/>
      <c r="P804" s="168">
        <v>0</v>
      </c>
      <c r="Q804" s="532" t="s">
        <v>2314</v>
      </c>
      <c r="R804" s="176" t="s">
        <v>1519</v>
      </c>
      <c r="S804" s="533" t="s">
        <v>1519</v>
      </c>
      <c r="T804" s="533"/>
      <c r="U804" s="533"/>
      <c r="V804" s="533"/>
      <c r="W804" s="533"/>
      <c r="X804" s="533" t="s">
        <v>1519</v>
      </c>
      <c r="Y804" s="25"/>
      <c r="Z804" s="265" t="str">
        <f>IF(AND('Scope of Work'!V4=TRUE,'Scope of Work'!V2=TRUE,H7=FALSE,'Project Information'!K4=FALSE,OR('Scope of Work'!V20=TRUE,'Scope of Work'!V26=TRUE,'Scope of Work'!V23=TRUE,'Scope of Work'!V14=TRUE),OR('Scope of Work'!V29=TRUE,'Scope of Work'!V30=TRUE,H7=FALSE,'Project Information'!K4=FALSE)),"Y","N")</f>
        <v>N</v>
      </c>
      <c r="AA804" s="265" t="str">
        <f t="shared" si="29"/>
        <v>N</v>
      </c>
      <c r="AD804" s="79" t="s">
        <v>2331</v>
      </c>
    </row>
    <row r="805" spans="1:30" hidden="1">
      <c r="A805" s="73"/>
      <c r="B805" s="73"/>
      <c r="C805" s="73"/>
      <c r="D805" s="490"/>
      <c r="E805" s="245"/>
      <c r="F805" s="245"/>
      <c r="G805" s="491" t="s">
        <v>2332</v>
      </c>
      <c r="H805" s="491" t="s">
        <v>2229</v>
      </c>
      <c r="I805" s="526" t="s">
        <v>23</v>
      </c>
      <c r="J805" s="526" t="s">
        <v>2064</v>
      </c>
      <c r="K805" s="526" t="s">
        <v>25</v>
      </c>
      <c r="L805" s="527" t="s">
        <v>2065</v>
      </c>
      <c r="M805" s="245"/>
      <c r="N805" s="245"/>
      <c r="O805" s="494"/>
      <c r="P805" s="491" t="s">
        <v>29</v>
      </c>
      <c r="Q805" s="528" t="s">
        <v>30</v>
      </c>
      <c r="R805" s="177"/>
      <c r="S805" s="536"/>
      <c r="T805" s="536"/>
      <c r="U805" s="536"/>
      <c r="V805" s="536"/>
      <c r="W805" s="536"/>
      <c r="X805" s="537"/>
      <c r="Y805" s="25"/>
      <c r="Z805" s="265" t="str">
        <f>IF('Scope of Work'!V2=TRUE,IF(COUNTIF(AA807:AA831,"Y"),"Show","Hide"),IF(COUNTIF(Z807:Z831,"Y"),"Show","Hide"))</f>
        <v>Hide</v>
      </c>
      <c r="AA805" s="265" t="str">
        <f>IF(Z805="Show","Y","N")</f>
        <v>N</v>
      </c>
    </row>
    <row r="806" spans="1:30" hidden="1">
      <c r="A806" s="73"/>
      <c r="B806" s="73"/>
      <c r="C806" s="73"/>
      <c r="D806" s="490"/>
      <c r="E806" s="245"/>
      <c r="F806" s="245"/>
      <c r="G806" s="491" t="s">
        <v>460</v>
      </c>
      <c r="H806" s="527" t="s">
        <v>32</v>
      </c>
      <c r="I806" s="526" t="s">
        <v>33</v>
      </c>
      <c r="J806" s="526" t="s">
        <v>33</v>
      </c>
      <c r="K806" s="527" t="s">
        <v>33</v>
      </c>
      <c r="L806" s="527" t="s">
        <v>33</v>
      </c>
      <c r="M806" s="245"/>
      <c r="N806" s="245"/>
      <c r="O806" s="494"/>
      <c r="P806" s="530"/>
      <c r="Q806" s="528"/>
      <c r="R806" s="175" t="s">
        <v>2232</v>
      </c>
      <c r="S806" s="529" t="s">
        <v>2233</v>
      </c>
      <c r="T806" s="529"/>
      <c r="U806" s="529"/>
      <c r="V806" s="529"/>
      <c r="W806" s="529"/>
      <c r="X806" s="529" t="s">
        <v>2233</v>
      </c>
      <c r="Y806" s="25"/>
      <c r="Z806" s="265" t="str">
        <f>IF('Scope of Work'!V2=TRUE,IF(COUNTIF(AA807:AA831,"Y"),"Show","Hide"),IF(COUNTIF(Z807:Z831,"Y"),"Show","Hide"))</f>
        <v>Hide</v>
      </c>
      <c r="AA806" s="265" t="str">
        <f>IF(Z806="Show","Y","N")</f>
        <v>N</v>
      </c>
    </row>
    <row r="807" spans="1:30" hidden="1">
      <c r="A807" s="73"/>
      <c r="B807" s="73"/>
      <c r="C807" s="73"/>
      <c r="D807" s="244" t="s">
        <v>2333</v>
      </c>
      <c r="E807" s="256"/>
      <c r="F807" s="256"/>
      <c r="G807" s="256" t="s">
        <v>2240</v>
      </c>
      <c r="H807" s="236" t="s">
        <v>2295</v>
      </c>
      <c r="I807" s="129">
        <v>10</v>
      </c>
      <c r="J807" s="257"/>
      <c r="K807" s="129" t="s">
        <v>1519</v>
      </c>
      <c r="L807" s="535">
        <v>1</v>
      </c>
      <c r="M807" s="85"/>
      <c r="N807" s="85"/>
      <c r="O807" s="86"/>
      <c r="P807" s="128">
        <v>25</v>
      </c>
      <c r="Q807" s="129" t="s">
        <v>1524</v>
      </c>
      <c r="R807" s="176">
        <v>555.54999999999995</v>
      </c>
      <c r="S807" s="533">
        <v>444.44</v>
      </c>
      <c r="T807" s="533"/>
      <c r="U807" s="533"/>
      <c r="V807" s="533"/>
      <c r="W807" s="533"/>
      <c r="X807" s="533">
        <v>111.11</v>
      </c>
      <c r="Y807" s="25"/>
      <c r="Z807" s="265" t="str">
        <f>IF(AND('Scope of Work'!V2=TRUE,H7=FALSE,'Project Information'!K4=FALSE,OR('Scope of Work'!V5=TRUE,'Scope of Work'!V8=TRUE,'Scope of Work'!V11=TRUE,'Scope of Work'!V14=TRUE,'Scope of Work'!V17=TRUE),OR('Scope of Work'!V29=TRUE,'Scope of Work'!V30=TRUE,H7=FALSE,'Project Information'!K4=FALSE)),"Y","N")</f>
        <v>N</v>
      </c>
      <c r="AA807" s="265" t="str">
        <f t="shared" si="29"/>
        <v>N</v>
      </c>
      <c r="AD807" s="79" t="s">
        <v>2334</v>
      </c>
    </row>
    <row r="808" spans="1:30" hidden="1">
      <c r="A808" s="73"/>
      <c r="B808" s="73"/>
      <c r="C808" s="73"/>
      <c r="D808" s="244" t="s">
        <v>2335</v>
      </c>
      <c r="E808" s="256"/>
      <c r="F808" s="256"/>
      <c r="G808" s="256" t="s">
        <v>2240</v>
      </c>
      <c r="H808" s="236" t="s">
        <v>2295</v>
      </c>
      <c r="I808" s="129">
        <v>10.01</v>
      </c>
      <c r="J808" s="257"/>
      <c r="K808" s="129" t="s">
        <v>1519</v>
      </c>
      <c r="L808" s="535">
        <v>2</v>
      </c>
      <c r="M808" s="85"/>
      <c r="N808" s="85"/>
      <c r="O808" s="86"/>
      <c r="P808" s="128">
        <v>101</v>
      </c>
      <c r="Q808" s="129" t="s">
        <v>1562</v>
      </c>
      <c r="R808" s="176">
        <v>555.54999999999995</v>
      </c>
      <c r="S808" s="533">
        <v>444.44</v>
      </c>
      <c r="T808" s="533"/>
      <c r="U808" s="533"/>
      <c r="V808" s="533"/>
      <c r="W808" s="533"/>
      <c r="X808" s="533">
        <v>111.11</v>
      </c>
      <c r="Y808" s="25"/>
      <c r="Z808" s="265" t="str">
        <f>IF(AND('Scope of Work'!V2=TRUE,H7=FALSE,'Project Information'!K4=FALSE,OR('Scope of Work'!V5=TRUE,'Scope of Work'!V8=TRUE,'Scope of Work'!V11=TRUE,'Scope of Work'!V14=TRUE,'Scope of Work'!V17=TRUE),OR('Scope of Work'!V29=TRUE,'Scope of Work'!V30=TRUE,H7=FALSE,'Project Information'!K4=FALSE)),"Y","N")</f>
        <v>N</v>
      </c>
      <c r="AA808" s="265" t="str">
        <f t="shared" si="29"/>
        <v>N</v>
      </c>
      <c r="AD808" s="79" t="s">
        <v>2336</v>
      </c>
    </row>
    <row r="809" spans="1:30" hidden="1">
      <c r="A809" s="73"/>
      <c r="B809" s="73"/>
      <c r="C809" s="73"/>
      <c r="D809" s="244" t="s">
        <v>2337</v>
      </c>
      <c r="E809" s="256"/>
      <c r="F809" s="256"/>
      <c r="G809" s="256" t="s">
        <v>2240</v>
      </c>
      <c r="H809" s="236" t="s">
        <v>2295</v>
      </c>
      <c r="I809" s="129">
        <v>10.02</v>
      </c>
      <c r="J809" s="257"/>
      <c r="K809" s="129" t="s">
        <v>1519</v>
      </c>
      <c r="L809" s="535">
        <v>3</v>
      </c>
      <c r="M809" s="85"/>
      <c r="N809" s="85"/>
      <c r="O809" s="86"/>
      <c r="P809" s="128">
        <v>21</v>
      </c>
      <c r="Q809" s="129" t="s">
        <v>1581</v>
      </c>
      <c r="R809" s="176">
        <v>555.54999999999995</v>
      </c>
      <c r="S809" s="533">
        <v>444.44</v>
      </c>
      <c r="T809" s="533"/>
      <c r="U809" s="533"/>
      <c r="V809" s="533"/>
      <c r="W809" s="533"/>
      <c r="X809" s="533">
        <v>111.11</v>
      </c>
      <c r="Y809" s="25"/>
      <c r="Z809" s="265" t="str">
        <f>IF(AND('Scope of Work'!V2=TRUE,H7=FALSE,'Project Information'!K4=FALSE,OR('Scope of Work'!V5=TRUE,'Scope of Work'!V8=TRUE,'Scope of Work'!V11=TRUE,'Scope of Work'!V14=TRUE,'Scope of Work'!V17=TRUE),OR('Scope of Work'!V29=TRUE,'Scope of Work'!V30=TRUE,H7=FALSE,'Project Information'!K4=FALSE)),"Y","N")</f>
        <v>N</v>
      </c>
      <c r="AA809" s="265" t="str">
        <f t="shared" si="29"/>
        <v>N</v>
      </c>
      <c r="AD809" s="79" t="s">
        <v>2338</v>
      </c>
    </row>
    <row r="810" spans="1:30" hidden="1">
      <c r="A810" s="73"/>
      <c r="B810" s="73"/>
      <c r="C810" s="73"/>
      <c r="D810" s="244" t="s">
        <v>2339</v>
      </c>
      <c r="E810" s="256"/>
      <c r="F810" s="256"/>
      <c r="G810" s="256" t="s">
        <v>2240</v>
      </c>
      <c r="H810" s="236" t="s">
        <v>2295</v>
      </c>
      <c r="I810" s="129">
        <v>10.029999999999999</v>
      </c>
      <c r="J810" s="257"/>
      <c r="K810" s="129" t="s">
        <v>1519</v>
      </c>
      <c r="L810" s="535">
        <v>8</v>
      </c>
      <c r="M810" s="85"/>
      <c r="N810" s="85"/>
      <c r="O810" s="86"/>
      <c r="P810" s="128">
        <v>20</v>
      </c>
      <c r="Q810" s="129" t="s">
        <v>1520</v>
      </c>
      <c r="R810" s="176">
        <v>555.54999999999995</v>
      </c>
      <c r="S810" s="533">
        <v>444.44</v>
      </c>
      <c r="T810" s="533"/>
      <c r="U810" s="533"/>
      <c r="V810" s="533"/>
      <c r="W810" s="533"/>
      <c r="X810" s="533">
        <v>111.11</v>
      </c>
      <c r="Y810" s="25"/>
      <c r="Z810" s="265" t="str">
        <f>IF(AND('Scope of Work'!V2=TRUE,H7=FALSE,'Project Information'!K4=FALSE,OR('Scope of Work'!V5=TRUE,'Scope of Work'!V8=TRUE,'Scope of Work'!V11=TRUE,'Scope of Work'!V14=TRUE,'Scope of Work'!V17=TRUE),OR('Scope of Work'!V29=TRUE,'Scope of Work'!V30=TRUE,H7=FALSE,'Project Information'!K4=FALSE)),"Y","N")</f>
        <v>N</v>
      </c>
      <c r="AA810" s="265" t="str">
        <f t="shared" si="29"/>
        <v>N</v>
      </c>
      <c r="AD810" s="79" t="s">
        <v>2340</v>
      </c>
    </row>
    <row r="811" spans="1:30" hidden="1">
      <c r="A811" s="73"/>
      <c r="B811" s="73"/>
      <c r="C811" s="73"/>
      <c r="D811" s="244" t="s">
        <v>2341</v>
      </c>
      <c r="E811" s="256"/>
      <c r="F811" s="256"/>
      <c r="G811" s="256" t="s">
        <v>2240</v>
      </c>
      <c r="H811" s="236" t="s">
        <v>2295</v>
      </c>
      <c r="I811" s="129">
        <v>10.039999999999999</v>
      </c>
      <c r="J811" s="257"/>
      <c r="K811" s="129" t="s">
        <v>1519</v>
      </c>
      <c r="L811" s="535">
        <v>11</v>
      </c>
      <c r="M811" s="85"/>
      <c r="N811" s="85"/>
      <c r="O811" s="86"/>
      <c r="P811" s="192">
        <v>101</v>
      </c>
      <c r="Q811" s="129" t="s">
        <v>2342</v>
      </c>
      <c r="R811" s="176">
        <v>555.54999999999995</v>
      </c>
      <c r="S811" s="533">
        <v>444.44</v>
      </c>
      <c r="T811" s="533"/>
      <c r="U811" s="533"/>
      <c r="V811" s="533"/>
      <c r="W811" s="533"/>
      <c r="X811" s="533">
        <v>111.11</v>
      </c>
      <c r="Y811" s="25"/>
      <c r="Z811" s="265" t="str">
        <f>IF(AND('Scope of Work'!V4=TRUE,H7=FALSE,'Project Information'!K4=FALSE,OR('Scope of Work'!V5=TRUE,'Scope of Work'!V8=TRUE,'Scope of Work'!V11=TRUE,'Scope of Work'!V14=TRUE,'Scope of Work'!V17=TRUE),OR('Scope of Work'!V29=TRUE,'Scope of Work'!V30=TRUE,H7=FALSE,'Project Information'!K4=FALSE)),"Y","N")</f>
        <v>N</v>
      </c>
      <c r="AA811" s="265" t="str">
        <f t="shared" si="29"/>
        <v>N</v>
      </c>
      <c r="AD811" s="79" t="s">
        <v>2343</v>
      </c>
    </row>
    <row r="812" spans="1:30" hidden="1">
      <c r="A812" s="73"/>
      <c r="B812" s="73"/>
      <c r="C812" s="73"/>
      <c r="D812" s="244" t="s">
        <v>2344</v>
      </c>
      <c r="E812" s="256"/>
      <c r="F812" s="256"/>
      <c r="G812" s="256" t="s">
        <v>2240</v>
      </c>
      <c r="H812" s="236" t="s">
        <v>2295</v>
      </c>
      <c r="I812" s="129">
        <v>10.050000000000001</v>
      </c>
      <c r="J812" s="257"/>
      <c r="K812" s="129" t="s">
        <v>1519</v>
      </c>
      <c r="L812" s="535">
        <v>18</v>
      </c>
      <c r="M812" s="85"/>
      <c r="N812" s="85"/>
      <c r="O812" s="86"/>
      <c r="P812" s="192">
        <v>20</v>
      </c>
      <c r="Q812" s="129" t="s">
        <v>1520</v>
      </c>
      <c r="R812" s="176">
        <v>555.54999999999995</v>
      </c>
      <c r="S812" s="533">
        <v>444.44</v>
      </c>
      <c r="T812" s="533"/>
      <c r="U812" s="533"/>
      <c r="V812" s="533"/>
      <c r="W812" s="533"/>
      <c r="X812" s="533">
        <v>111.11</v>
      </c>
      <c r="Y812" s="25"/>
      <c r="Z812" s="265" t="str">
        <f>IF(AND('Scope of Work'!V4=TRUE,H7=FALSE,'Project Information'!K4=FALSE,OR('Scope of Work'!V5=TRUE,'Scope of Work'!V8=TRUE,'Scope of Work'!V11=TRUE,'Scope of Work'!V14=TRUE,'Scope of Work'!V17=TRUE),OR('Scope of Work'!V29=TRUE,'Scope of Work'!V30=TRUE,H7=FALSE,'Project Information'!K4=FALSE)),"Y","N")</f>
        <v>N</v>
      </c>
      <c r="AA812" s="265" t="str">
        <f t="shared" ref="AA812:AA878" si="30">IF($Z812="Y","Y","N")</f>
        <v>N</v>
      </c>
      <c r="AD812" s="79" t="s">
        <v>2345</v>
      </c>
    </row>
    <row r="813" spans="1:30" hidden="1">
      <c r="A813" s="73"/>
      <c r="B813" s="73"/>
      <c r="C813" s="73"/>
      <c r="D813" s="244" t="s">
        <v>2346</v>
      </c>
      <c r="E813" s="256"/>
      <c r="F813" s="256"/>
      <c r="G813" s="256" t="s">
        <v>2240</v>
      </c>
      <c r="H813" s="236" t="s">
        <v>2295</v>
      </c>
      <c r="I813" s="129">
        <v>10.06</v>
      </c>
      <c r="J813" s="257"/>
      <c r="K813" s="129" t="s">
        <v>1519</v>
      </c>
      <c r="L813" s="535">
        <v>24</v>
      </c>
      <c r="M813" s="85"/>
      <c r="N813" s="85"/>
      <c r="O813" s="86"/>
      <c r="P813" s="192">
        <v>20</v>
      </c>
      <c r="Q813" s="129" t="s">
        <v>1520</v>
      </c>
      <c r="R813" s="176">
        <v>555.54999999999995</v>
      </c>
      <c r="S813" s="533">
        <v>444.44</v>
      </c>
      <c r="T813" s="533"/>
      <c r="U813" s="533"/>
      <c r="V813" s="533"/>
      <c r="W813" s="533"/>
      <c r="X813" s="533">
        <v>111.11</v>
      </c>
      <c r="Y813" s="25"/>
      <c r="Z813" s="265" t="str">
        <f>IF(AND('Scope of Work'!V4=TRUE,H7=FALSE,'Project Information'!K4=FALSE,OR('Scope of Work'!V5=TRUE,'Scope of Work'!V8=TRUE,'Scope of Work'!V11=TRUE,'Scope of Work'!V14=TRUE,'Scope of Work'!V17=TRUE),OR('Scope of Work'!V29=TRUE,'Scope of Work'!V30=TRUE,H7=FALSE,'Project Information'!K4=FALSE)),"Y","N")</f>
        <v>N</v>
      </c>
      <c r="AA813" s="265" t="str">
        <f t="shared" si="30"/>
        <v>N</v>
      </c>
      <c r="AD813" s="79" t="s">
        <v>2347</v>
      </c>
    </row>
    <row r="814" spans="1:30" hidden="1">
      <c r="A814" s="73"/>
      <c r="B814" s="73"/>
      <c r="C814" s="73"/>
      <c r="D814" s="244" t="s">
        <v>2348</v>
      </c>
      <c r="E814" s="256"/>
      <c r="F814" s="256"/>
      <c r="G814" s="256" t="s">
        <v>2240</v>
      </c>
      <c r="H814" s="236" t="s">
        <v>2295</v>
      </c>
      <c r="I814" s="129">
        <v>10.07</v>
      </c>
      <c r="J814" s="257"/>
      <c r="K814" s="129" t="s">
        <v>1519</v>
      </c>
      <c r="L814" s="535">
        <v>47</v>
      </c>
      <c r="M814" s="85"/>
      <c r="N814" s="85"/>
      <c r="O814" s="86"/>
      <c r="P814" s="128">
        <v>103</v>
      </c>
      <c r="Q814" s="129" t="s">
        <v>1535</v>
      </c>
      <c r="R814" s="176">
        <v>555.54999999999995</v>
      </c>
      <c r="S814" s="533">
        <v>444.44</v>
      </c>
      <c r="T814" s="533"/>
      <c r="U814" s="533"/>
      <c r="V814" s="533"/>
      <c r="W814" s="533"/>
      <c r="X814" s="533">
        <v>111.11</v>
      </c>
      <c r="Y814" s="25"/>
      <c r="Z814" s="265" t="str">
        <f>IF(AND('Scope of Work'!V2=TRUE,H7=FALSE,'Project Information'!K4=FALSE,OR('Scope of Work'!V5=TRUE,'Scope of Work'!V8=TRUE,'Scope of Work'!V11=TRUE,'Scope of Work'!V14=TRUE,'Scope of Work'!V17=TRUE),OR('Scope of Work'!V29=TRUE,'Scope of Work'!V30=TRUE,H7=FALSE,'Project Information'!K4=FALSE)),"Y","N")</f>
        <v>N</v>
      </c>
      <c r="AA814" s="265" t="str">
        <f t="shared" si="30"/>
        <v>N</v>
      </c>
      <c r="AD814" s="79" t="s">
        <v>2349</v>
      </c>
    </row>
    <row r="815" spans="1:30" hidden="1">
      <c r="A815" s="73"/>
      <c r="B815" s="73"/>
      <c r="C815" s="73"/>
      <c r="D815" s="244" t="s">
        <v>2350</v>
      </c>
      <c r="E815" s="256"/>
      <c r="F815" s="256"/>
      <c r="G815" s="256" t="s">
        <v>2240</v>
      </c>
      <c r="H815" s="236" t="s">
        <v>2295</v>
      </c>
      <c r="I815" s="129">
        <v>10.08</v>
      </c>
      <c r="J815" s="257"/>
      <c r="K815" s="129" t="s">
        <v>1519</v>
      </c>
      <c r="L815" s="535">
        <v>51</v>
      </c>
      <c r="M815" s="85"/>
      <c r="N815" s="85"/>
      <c r="O815" s="86"/>
      <c r="P815" s="192">
        <v>101</v>
      </c>
      <c r="Q815" s="129" t="s">
        <v>1539</v>
      </c>
      <c r="R815" s="176">
        <v>555.54999999999995</v>
      </c>
      <c r="S815" s="533">
        <v>444.44</v>
      </c>
      <c r="T815" s="533"/>
      <c r="U815" s="533"/>
      <c r="V815" s="533"/>
      <c r="W815" s="533"/>
      <c r="X815" s="533">
        <v>111.11</v>
      </c>
      <c r="Y815" s="25"/>
      <c r="Z815" s="265" t="str">
        <f>IF(AND('Scope of Work'!V4=TRUE,H7=FALSE,'Project Information'!K4=FALSE,OR('Scope of Work'!V5=TRUE,'Scope of Work'!V8=TRUE,'Scope of Work'!V11=TRUE,'Scope of Work'!V14=TRUE,'Scope of Work'!V17=TRUE),OR('Scope of Work'!V29=TRUE,'Scope of Work'!V30=TRUE,H7=FALSE,'Project Information'!K4=FALSE)),"Y","N")</f>
        <v>N</v>
      </c>
      <c r="AA815" s="265" t="str">
        <f t="shared" si="30"/>
        <v>N</v>
      </c>
      <c r="AD815" s="79" t="s">
        <v>2351</v>
      </c>
    </row>
    <row r="816" spans="1:30" hidden="1">
      <c r="A816" s="73"/>
      <c r="B816" s="73"/>
      <c r="C816" s="73"/>
      <c r="D816" s="244" t="s">
        <v>2352</v>
      </c>
      <c r="E816" s="256"/>
      <c r="F816" s="256"/>
      <c r="G816" s="256" t="s">
        <v>2240</v>
      </c>
      <c r="H816" s="236" t="s">
        <v>2295</v>
      </c>
      <c r="I816" s="129">
        <v>10.09</v>
      </c>
      <c r="J816" s="257"/>
      <c r="K816" s="129" t="s">
        <v>1519</v>
      </c>
      <c r="L816" s="535">
        <v>69</v>
      </c>
      <c r="M816" s="85"/>
      <c r="N816" s="85"/>
      <c r="O816" s="86"/>
      <c r="P816" s="128">
        <v>102</v>
      </c>
      <c r="Q816" s="129" t="s">
        <v>1577</v>
      </c>
      <c r="R816" s="176">
        <v>555.54999999999995</v>
      </c>
      <c r="S816" s="533">
        <v>444.44</v>
      </c>
      <c r="T816" s="533"/>
      <c r="U816" s="533"/>
      <c r="V816" s="533"/>
      <c r="W816" s="533"/>
      <c r="X816" s="533">
        <v>111.11</v>
      </c>
      <c r="Y816" s="25"/>
      <c r="Z816" s="265" t="str">
        <f>IF(AND('Scope of Work'!V2=TRUE,H7=FALSE,'Project Information'!K4=FALSE,OR('Scope of Work'!V5=TRUE,'Scope of Work'!V8=TRUE,'Scope of Work'!V11=TRUE,'Scope of Work'!V14=TRUE,'Scope of Work'!V17=TRUE),OR('Scope of Work'!V29=TRUE,'Scope of Work'!V30=TRUE,H7=FALSE,'Project Information'!K4=FALSE)),"Y","N")</f>
        <v>N</v>
      </c>
      <c r="AA816" s="265" t="str">
        <f t="shared" si="30"/>
        <v>N</v>
      </c>
      <c r="AD816" s="79" t="s">
        <v>2353</v>
      </c>
    </row>
    <row r="817" spans="1:30" hidden="1">
      <c r="A817" s="73"/>
      <c r="B817" s="73"/>
      <c r="C817" s="73"/>
      <c r="D817" s="244" t="s">
        <v>2354</v>
      </c>
      <c r="E817" s="256"/>
      <c r="F817" s="256"/>
      <c r="G817" s="256" t="s">
        <v>2240</v>
      </c>
      <c r="H817" s="236" t="s">
        <v>2295</v>
      </c>
      <c r="I817" s="129">
        <v>10.1</v>
      </c>
      <c r="J817" s="257"/>
      <c r="K817" s="129" t="s">
        <v>1519</v>
      </c>
      <c r="L817" s="535">
        <v>79</v>
      </c>
      <c r="M817" s="85"/>
      <c r="N817" s="85"/>
      <c r="O817" s="86"/>
      <c r="P817" s="128">
        <v>105</v>
      </c>
      <c r="Q817" s="129" t="s">
        <v>1554</v>
      </c>
      <c r="R817" s="176">
        <v>555.54999999999995</v>
      </c>
      <c r="S817" s="533">
        <v>444.44</v>
      </c>
      <c r="T817" s="533"/>
      <c r="U817" s="533"/>
      <c r="V817" s="533"/>
      <c r="W817" s="533"/>
      <c r="X817" s="533">
        <v>111.11</v>
      </c>
      <c r="Y817" s="25"/>
      <c r="Z817" s="265" t="str">
        <f>IF(AND('Scope of Work'!V2=TRUE,H7=FALSE,'Project Information'!K4=FALSE,OR('Scope of Work'!V5=TRUE,'Scope of Work'!V8=TRUE,'Scope of Work'!V11=TRUE,'Scope of Work'!V14=TRUE,'Scope of Work'!V17=TRUE),OR('Scope of Work'!V29=TRUE,'Scope of Work'!V30=TRUE,H7=FALSE,'Project Information'!K4=FALSE)),"Y","N")</f>
        <v>N</v>
      </c>
      <c r="AA817" s="265" t="str">
        <f t="shared" si="30"/>
        <v>N</v>
      </c>
      <c r="AD817" s="79" t="s">
        <v>2355</v>
      </c>
    </row>
    <row r="818" spans="1:30" hidden="1">
      <c r="A818" s="73"/>
      <c r="B818" s="73"/>
      <c r="C818" s="73"/>
      <c r="D818" s="244" t="s">
        <v>2356</v>
      </c>
      <c r="E818" s="256"/>
      <c r="F818" s="256"/>
      <c r="G818" s="256" t="s">
        <v>2240</v>
      </c>
      <c r="H818" s="236" t="s">
        <v>2295</v>
      </c>
      <c r="I818" s="129">
        <v>10.11</v>
      </c>
      <c r="J818" s="257"/>
      <c r="K818" s="129" t="s">
        <v>1519</v>
      </c>
      <c r="L818" s="535">
        <v>81</v>
      </c>
      <c r="M818" s="85"/>
      <c r="N818" s="85"/>
      <c r="O818" s="86"/>
      <c r="P818" s="192">
        <v>101</v>
      </c>
      <c r="Q818" s="129" t="s">
        <v>1558</v>
      </c>
      <c r="R818" s="176">
        <v>555.54999999999995</v>
      </c>
      <c r="S818" s="533">
        <v>444.44</v>
      </c>
      <c r="T818" s="533"/>
      <c r="U818" s="533"/>
      <c r="V818" s="533"/>
      <c r="W818" s="533"/>
      <c r="X818" s="533">
        <v>111.11</v>
      </c>
      <c r="Y818" s="25"/>
      <c r="Z818" s="265" t="str">
        <f>IF(AND('Scope of Work'!V4=TRUE,H7=FALSE,'Project Information'!K4=FALSE,OR('Scope of Work'!V5=TRUE,'Scope of Work'!V8=TRUE,'Scope of Work'!V11=TRUE,'Scope of Work'!V14=TRUE,'Scope of Work'!V17=TRUE),OR('Scope of Work'!V29=TRUE,'Scope of Work'!V30=TRUE,H7=FALSE,'Project Information'!K4=FALSE)),"Y","N")</f>
        <v>N</v>
      </c>
      <c r="AA818" s="265" t="str">
        <f t="shared" si="30"/>
        <v>N</v>
      </c>
      <c r="AD818" s="79" t="s">
        <v>2357</v>
      </c>
    </row>
    <row r="819" spans="1:30" hidden="1">
      <c r="A819" s="73"/>
      <c r="B819" s="73"/>
      <c r="C819" s="73"/>
      <c r="D819" s="244" t="s">
        <v>2358</v>
      </c>
      <c r="E819" s="256"/>
      <c r="F819" s="256"/>
      <c r="G819" s="256" t="s">
        <v>2240</v>
      </c>
      <c r="H819" s="236" t="s">
        <v>2295</v>
      </c>
      <c r="I819" s="129">
        <v>10.119999999999999</v>
      </c>
      <c r="J819" s="257"/>
      <c r="K819" s="129" t="s">
        <v>1519</v>
      </c>
      <c r="L819" s="535">
        <v>82</v>
      </c>
      <c r="M819" s="85"/>
      <c r="N819" s="85"/>
      <c r="O819" s="86"/>
      <c r="P819" s="192">
        <v>20</v>
      </c>
      <c r="Q819" s="129" t="s">
        <v>1520</v>
      </c>
      <c r="R819" s="176">
        <v>555.54999999999995</v>
      </c>
      <c r="S819" s="533">
        <v>444.44</v>
      </c>
      <c r="T819" s="533"/>
      <c r="U819" s="533"/>
      <c r="V819" s="533"/>
      <c r="W819" s="533"/>
      <c r="X819" s="533">
        <v>111.11</v>
      </c>
      <c r="Y819" s="25"/>
      <c r="Z819" s="265" t="str">
        <f>IF(AND('Scope of Work'!V4=TRUE,H7=FALSE,'Project Information'!K4=FALSE,OR('Scope of Work'!V5=TRUE,'Scope of Work'!V8=TRUE,'Scope of Work'!V11=TRUE,'Scope of Work'!V14=TRUE,'Scope of Work'!V17=TRUE),OR('Scope of Work'!V29=TRUE,'Scope of Work'!V30=TRUE,H7=FALSE,'Project Information'!K4=FALSE)),"Y","N")</f>
        <v>N</v>
      </c>
      <c r="AA819" s="265" t="str">
        <f t="shared" si="30"/>
        <v>N</v>
      </c>
      <c r="AD819" s="79" t="s">
        <v>2359</v>
      </c>
    </row>
    <row r="820" spans="1:30" hidden="1">
      <c r="A820" s="73"/>
      <c r="B820" s="73"/>
      <c r="C820" s="73"/>
      <c r="D820" s="244" t="s">
        <v>2360</v>
      </c>
      <c r="E820" s="256"/>
      <c r="F820" s="256"/>
      <c r="G820" s="256" t="s">
        <v>2240</v>
      </c>
      <c r="H820" s="236" t="s">
        <v>2295</v>
      </c>
      <c r="I820" s="129">
        <v>10.130000000000001</v>
      </c>
      <c r="J820" s="257"/>
      <c r="K820" s="129" t="s">
        <v>1519</v>
      </c>
      <c r="L820" s="535">
        <v>83</v>
      </c>
      <c r="M820" s="85"/>
      <c r="N820" s="85"/>
      <c r="O820" s="86"/>
      <c r="P820" s="128">
        <v>24</v>
      </c>
      <c r="Q820" s="129" t="s">
        <v>1586</v>
      </c>
      <c r="R820" s="176">
        <v>555.54999999999995</v>
      </c>
      <c r="S820" s="533">
        <v>444.44</v>
      </c>
      <c r="T820" s="533"/>
      <c r="U820" s="533"/>
      <c r="V820" s="533"/>
      <c r="W820" s="533"/>
      <c r="X820" s="533">
        <v>111.11</v>
      </c>
      <c r="Y820" s="25"/>
      <c r="Z820" s="265" t="str">
        <f>IF(AND('Scope of Work'!V2=TRUE,H7=FALSE,'Project Information'!K4=FALSE,OR('Scope of Work'!V5=TRUE,'Scope of Work'!V8=TRUE,'Scope of Work'!V11=TRUE,'Scope of Work'!V14=TRUE,'Scope of Work'!V17=TRUE),OR('Scope of Work'!V29=TRUE,'Scope of Work'!V30=TRUE,H7=FALSE,'Project Information'!K4=FALSE)),"Y","N")</f>
        <v>N</v>
      </c>
      <c r="AA820" s="265" t="str">
        <f t="shared" si="30"/>
        <v>N</v>
      </c>
      <c r="AD820" s="79" t="s">
        <v>2361</v>
      </c>
    </row>
    <row r="821" spans="1:30" hidden="1">
      <c r="A821" s="73"/>
      <c r="B821" s="73"/>
      <c r="C821" s="73"/>
      <c r="D821" s="244" t="s">
        <v>2362</v>
      </c>
      <c r="E821" s="256"/>
      <c r="F821" s="256"/>
      <c r="G821" s="256" t="s">
        <v>2240</v>
      </c>
      <c r="H821" s="236" t="s">
        <v>2295</v>
      </c>
      <c r="I821" s="129">
        <v>10.14</v>
      </c>
      <c r="J821" s="257"/>
      <c r="K821" s="129" t="s">
        <v>1519</v>
      </c>
      <c r="L821" s="535">
        <v>87</v>
      </c>
      <c r="M821" s="85"/>
      <c r="N821" s="85"/>
      <c r="O821" s="86"/>
      <c r="P821" s="192">
        <v>105</v>
      </c>
      <c r="Q821" s="129" t="s">
        <v>1554</v>
      </c>
      <c r="R821" s="176">
        <v>555.54999999999995</v>
      </c>
      <c r="S821" s="533">
        <v>444.44</v>
      </c>
      <c r="T821" s="533"/>
      <c r="U821" s="533"/>
      <c r="V821" s="533"/>
      <c r="W821" s="533"/>
      <c r="X821" s="533">
        <v>111.11</v>
      </c>
      <c r="Y821" s="25"/>
      <c r="Z821" s="265" t="str">
        <f>IF(AND('Scope of Work'!V4=TRUE,H7=FALSE,'Project Information'!K4=FALSE,OR('Scope of Work'!V5=TRUE,'Scope of Work'!V8=TRUE,'Scope of Work'!V11=TRUE,'Scope of Work'!V14=TRUE,'Scope of Work'!V17=TRUE),OR('Scope of Work'!V29=TRUE,'Scope of Work'!V30=TRUE,H7=FALSE,'Project Information'!K4=FALSE)),"Y","N")</f>
        <v>N</v>
      </c>
      <c r="AA821" s="265" t="str">
        <f t="shared" si="30"/>
        <v>N</v>
      </c>
      <c r="AD821" s="79" t="s">
        <v>2363</v>
      </c>
    </row>
    <row r="822" spans="1:30" hidden="1">
      <c r="A822" s="73"/>
      <c r="B822" s="73"/>
      <c r="C822" s="73"/>
      <c r="D822" s="244" t="s">
        <v>2364</v>
      </c>
      <c r="E822" s="256"/>
      <c r="F822" s="256"/>
      <c r="G822" s="256" t="s">
        <v>2240</v>
      </c>
      <c r="H822" s="236" t="s">
        <v>2295</v>
      </c>
      <c r="I822" s="129">
        <v>10.15</v>
      </c>
      <c r="J822" s="257"/>
      <c r="K822" s="129" t="s">
        <v>1519</v>
      </c>
      <c r="L822" s="535">
        <v>88</v>
      </c>
      <c r="M822" s="85"/>
      <c r="N822" s="85"/>
      <c r="O822" s="86"/>
      <c r="P822" s="192">
        <v>20</v>
      </c>
      <c r="Q822" s="129" t="s">
        <v>1520</v>
      </c>
      <c r="R822" s="176">
        <v>555.54999999999995</v>
      </c>
      <c r="S822" s="533">
        <v>444.44</v>
      </c>
      <c r="T822" s="533"/>
      <c r="U822" s="533"/>
      <c r="V822" s="533"/>
      <c r="W822" s="533"/>
      <c r="X822" s="533">
        <v>111.11</v>
      </c>
      <c r="Y822" s="25"/>
      <c r="Z822" s="265" t="str">
        <f>IF(AND('Scope of Work'!V4=TRUE,H7=FALSE,'Project Information'!K4=FALSE,OR('Scope of Work'!V5=TRUE,'Scope of Work'!V8=TRUE,'Scope of Work'!V11=TRUE,'Scope of Work'!V14=TRUE,'Scope of Work'!V17=TRUE),OR('Scope of Work'!V29=TRUE,'Scope of Work'!V30=TRUE,H7=FALSE,'Project Information'!K4=FALSE)),"Y","N")</f>
        <v>N</v>
      </c>
      <c r="AA822" s="265" t="str">
        <f t="shared" si="30"/>
        <v>N</v>
      </c>
      <c r="AD822" s="79" t="s">
        <v>2365</v>
      </c>
    </row>
    <row r="823" spans="1:30" hidden="1">
      <c r="A823" s="73"/>
      <c r="B823" s="73"/>
      <c r="C823" s="73"/>
      <c r="D823" s="244" t="s">
        <v>2366</v>
      </c>
      <c r="E823" s="256"/>
      <c r="F823" s="256"/>
      <c r="G823" s="256" t="s">
        <v>2240</v>
      </c>
      <c r="H823" s="236" t="s">
        <v>2295</v>
      </c>
      <c r="I823" s="129">
        <v>10.16</v>
      </c>
      <c r="J823" s="257"/>
      <c r="K823" s="129" t="s">
        <v>1519</v>
      </c>
      <c r="L823" s="535">
        <v>89</v>
      </c>
      <c r="M823" s="85"/>
      <c r="N823" s="85"/>
      <c r="O823" s="86"/>
      <c r="P823" s="192">
        <v>105</v>
      </c>
      <c r="Q823" s="129" t="s">
        <v>1554</v>
      </c>
      <c r="R823" s="176">
        <v>555.54999999999995</v>
      </c>
      <c r="S823" s="533">
        <v>444.44</v>
      </c>
      <c r="T823" s="533"/>
      <c r="U823" s="533"/>
      <c r="V823" s="533"/>
      <c r="W823" s="533"/>
      <c r="X823" s="533">
        <v>111.11</v>
      </c>
      <c r="Y823" s="25"/>
      <c r="Z823" s="265" t="str">
        <f>IF(AND('Scope of Work'!V4=TRUE,H7=FALSE,'Project Information'!K4=FALSE,OR('Scope of Work'!V5=TRUE,'Scope of Work'!V8=TRUE,'Scope of Work'!V11=TRUE,'Scope of Work'!V14=TRUE,'Scope of Work'!V17=TRUE),OR('Scope of Work'!V29=TRUE,'Scope of Work'!V30=TRUE,H7=FALSE,'Project Information'!K4=FALSE)),"Y","N")</f>
        <v>N</v>
      </c>
      <c r="AA823" s="265" t="str">
        <f t="shared" si="30"/>
        <v>N</v>
      </c>
      <c r="AD823" s="79" t="s">
        <v>2367</v>
      </c>
    </row>
    <row r="824" spans="1:30" hidden="1">
      <c r="A824" s="73"/>
      <c r="B824" s="73"/>
      <c r="C824" s="73"/>
      <c r="D824" s="244" t="s">
        <v>2368</v>
      </c>
      <c r="E824" s="256"/>
      <c r="F824" s="256"/>
      <c r="G824" s="256" t="s">
        <v>2240</v>
      </c>
      <c r="H824" s="236" t="s">
        <v>2295</v>
      </c>
      <c r="I824" s="129">
        <v>10.17</v>
      </c>
      <c r="J824" s="257"/>
      <c r="K824" s="129" t="s">
        <v>1519</v>
      </c>
      <c r="L824" s="535">
        <v>91</v>
      </c>
      <c r="M824" s="85"/>
      <c r="N824" s="85"/>
      <c r="O824" s="86"/>
      <c r="P824" s="192">
        <v>20</v>
      </c>
      <c r="Q824" s="129" t="s">
        <v>1520</v>
      </c>
      <c r="R824" s="176">
        <v>555.54999999999995</v>
      </c>
      <c r="S824" s="533">
        <v>444.44</v>
      </c>
      <c r="T824" s="533"/>
      <c r="U824" s="533"/>
      <c r="V824" s="533"/>
      <c r="W824" s="533"/>
      <c r="X824" s="533">
        <v>111.11</v>
      </c>
      <c r="Y824" s="25"/>
      <c r="Z824" s="265" t="str">
        <f>IF(AND('Scope of Work'!V4=TRUE,H7=FALSE,'Project Information'!K4=FALSE,OR('Scope of Work'!V5=TRUE,'Scope of Work'!V8=TRUE,'Scope of Work'!V11=TRUE,'Scope of Work'!V14=TRUE,'Scope of Work'!V17=TRUE),OR('Scope of Work'!V29=TRUE,'Scope of Work'!V30=TRUE,H7=FALSE,'Project Information'!K4=FALSE)),"Y","N")</f>
        <v>N</v>
      </c>
      <c r="AA824" s="265" t="str">
        <f t="shared" si="30"/>
        <v>N</v>
      </c>
      <c r="AD824" s="79" t="s">
        <v>2369</v>
      </c>
    </row>
    <row r="825" spans="1:30" hidden="1">
      <c r="A825" s="73"/>
      <c r="B825" s="73"/>
      <c r="C825" s="73"/>
      <c r="D825" s="244" t="s">
        <v>2370</v>
      </c>
      <c r="E825" s="256"/>
      <c r="F825" s="256"/>
      <c r="G825" s="256" t="s">
        <v>2240</v>
      </c>
      <c r="H825" s="236" t="s">
        <v>2295</v>
      </c>
      <c r="I825" s="129">
        <v>10.18</v>
      </c>
      <c r="J825" s="257"/>
      <c r="K825" s="129" t="s">
        <v>1519</v>
      </c>
      <c r="L825" s="535">
        <v>100</v>
      </c>
      <c r="M825" s="85"/>
      <c r="N825" s="85"/>
      <c r="O825" s="86"/>
      <c r="P825" s="192">
        <v>101</v>
      </c>
      <c r="Q825" s="129" t="s">
        <v>2371</v>
      </c>
      <c r="R825" s="176">
        <v>555.54999999999995</v>
      </c>
      <c r="S825" s="533">
        <v>444.44</v>
      </c>
      <c r="T825" s="533"/>
      <c r="U825" s="533"/>
      <c r="V825" s="533"/>
      <c r="W825" s="533"/>
      <c r="X825" s="533">
        <v>111.11</v>
      </c>
      <c r="Y825" s="25"/>
      <c r="Z825" s="265" t="str">
        <f>IF(AND('Scope of Work'!V4=TRUE,H7=FALSE,'Project Information'!K4=FALSE,OR('Scope of Work'!V5=TRUE,'Scope of Work'!V8=TRUE,'Scope of Work'!V11=TRUE,'Scope of Work'!V14=TRUE,'Scope of Work'!V17=TRUE),OR('Scope of Work'!V29=TRUE,'Scope of Work'!V30=TRUE,H7=FALSE,'Project Information'!K4=FALSE)),"Y","N")</f>
        <v>N</v>
      </c>
      <c r="AA825" s="265" t="str">
        <f t="shared" si="30"/>
        <v>N</v>
      </c>
      <c r="AD825" s="79" t="s">
        <v>2372</v>
      </c>
    </row>
    <row r="826" spans="1:30" hidden="1">
      <c r="A826" s="73"/>
      <c r="B826" s="73"/>
      <c r="C826" s="73"/>
      <c r="D826" s="244" t="s">
        <v>2373</v>
      </c>
      <c r="E826" s="256"/>
      <c r="F826" s="256"/>
      <c r="G826" s="256" t="s">
        <v>2240</v>
      </c>
      <c r="H826" s="236" t="s">
        <v>2295</v>
      </c>
      <c r="I826" s="129">
        <v>10.19</v>
      </c>
      <c r="J826" s="257"/>
      <c r="K826" s="129" t="s">
        <v>1519</v>
      </c>
      <c r="L826" s="535">
        <v>106</v>
      </c>
      <c r="M826" s="85"/>
      <c r="N826" s="85"/>
      <c r="O826" s="86"/>
      <c r="P826" s="192">
        <v>103</v>
      </c>
      <c r="Q826" s="129" t="s">
        <v>2161</v>
      </c>
      <c r="R826" s="176">
        <v>555.54999999999995</v>
      </c>
      <c r="S826" s="533">
        <v>444.44</v>
      </c>
      <c r="T826" s="533"/>
      <c r="U826" s="533"/>
      <c r="V826" s="533"/>
      <c r="W826" s="533"/>
      <c r="X826" s="533">
        <v>111.11</v>
      </c>
      <c r="Y826" s="25"/>
      <c r="Z826" s="265" t="str">
        <f>IF(AND('Scope of Work'!V4=TRUE,H7=FALSE,'Project Information'!K4=FALSE,OR('Scope of Work'!V5=TRUE,'Scope of Work'!V8=TRUE,'Scope of Work'!V11=TRUE,'Scope of Work'!V14=TRUE,'Scope of Work'!V17=TRUE),OR('Scope of Work'!V29=TRUE,'Scope of Work'!V30=TRUE,H7=FALSE,'Project Information'!K4=FALSE)),"Y","N")</f>
        <v>N</v>
      </c>
      <c r="AA826" s="265" t="str">
        <f t="shared" si="30"/>
        <v>N</v>
      </c>
      <c r="AD826" s="79" t="s">
        <v>2374</v>
      </c>
    </row>
    <row r="827" spans="1:30" hidden="1">
      <c r="A827" s="73"/>
      <c r="B827" s="73"/>
      <c r="C827" s="73"/>
      <c r="D827" s="244" t="s">
        <v>2375</v>
      </c>
      <c r="E827" s="256"/>
      <c r="F827" s="256"/>
      <c r="G827" s="256" t="s">
        <v>2240</v>
      </c>
      <c r="H827" s="236" t="s">
        <v>2295</v>
      </c>
      <c r="I827" s="129">
        <v>10.199999999999999</v>
      </c>
      <c r="J827" s="257"/>
      <c r="K827" s="129" t="s">
        <v>1519</v>
      </c>
      <c r="L827" s="535">
        <v>115</v>
      </c>
      <c r="M827" s="85"/>
      <c r="N827" s="85"/>
      <c r="O827" s="86"/>
      <c r="P827" s="192">
        <v>103</v>
      </c>
      <c r="Q827" s="129" t="s">
        <v>2161</v>
      </c>
      <c r="R827" s="176">
        <v>555.54999999999995</v>
      </c>
      <c r="S827" s="533">
        <v>444.44</v>
      </c>
      <c r="T827" s="533"/>
      <c r="U827" s="533"/>
      <c r="V827" s="533"/>
      <c r="W827" s="533"/>
      <c r="X827" s="533">
        <v>111.11</v>
      </c>
      <c r="Y827" s="25"/>
      <c r="Z827" s="265" t="str">
        <f>IF(AND('Scope of Work'!V4=TRUE,H7=FALSE,'Project Information'!K4=FALSE,OR('Scope of Work'!V5=TRUE,'Scope of Work'!V8=TRUE,'Scope of Work'!V11=TRUE,'Scope of Work'!V14=TRUE,'Scope of Work'!V17=TRUE),OR('Scope of Work'!V29=TRUE,'Scope of Work'!V30=TRUE,H7=FALSE,'Project Information'!K4=FALSE)),"Y","N")</f>
        <v>N</v>
      </c>
      <c r="AA827" s="265" t="str">
        <f t="shared" si="30"/>
        <v>N</v>
      </c>
      <c r="AD827" s="79" t="s">
        <v>2376</v>
      </c>
    </row>
    <row r="828" spans="1:30" hidden="1">
      <c r="A828" s="73"/>
      <c r="B828" s="73"/>
      <c r="C828" s="73"/>
      <c r="D828" s="244" t="s">
        <v>2377</v>
      </c>
      <c r="E828" s="256"/>
      <c r="F828" s="256"/>
      <c r="G828" s="256" t="s">
        <v>2240</v>
      </c>
      <c r="H828" s="236" t="s">
        <v>2295</v>
      </c>
      <c r="I828" s="129">
        <v>10.210000000000001</v>
      </c>
      <c r="J828" s="257"/>
      <c r="K828" s="129" t="s">
        <v>1519</v>
      </c>
      <c r="L828" s="535">
        <v>117</v>
      </c>
      <c r="M828" s="85"/>
      <c r="N828" s="85"/>
      <c r="O828" s="86"/>
      <c r="P828" s="192">
        <v>20</v>
      </c>
      <c r="Q828" s="129" t="s">
        <v>1520</v>
      </c>
      <c r="R828" s="176">
        <v>555.54999999999995</v>
      </c>
      <c r="S828" s="533">
        <v>444.44</v>
      </c>
      <c r="T828" s="533"/>
      <c r="U828" s="533"/>
      <c r="V828" s="533"/>
      <c r="W828" s="533"/>
      <c r="X828" s="533">
        <v>111.11</v>
      </c>
      <c r="Y828" s="25"/>
      <c r="Z828" s="265" t="str">
        <f>IF(AND('Scope of Work'!V4=TRUE,H7=FALSE,'Project Information'!K4=FALSE,OR('Scope of Work'!V5=TRUE,'Scope of Work'!V8=TRUE,'Scope of Work'!V11=TRUE,'Scope of Work'!V14=TRUE,'Scope of Work'!V17=TRUE),OR('Scope of Work'!V29=TRUE,'Scope of Work'!V30=TRUE,H7=FALSE,'Project Information'!K4=FALSE)),"Y","N")</f>
        <v>N</v>
      </c>
      <c r="AA828" s="265" t="str">
        <f t="shared" si="30"/>
        <v>N</v>
      </c>
      <c r="AD828" s="79" t="s">
        <v>2378</v>
      </c>
    </row>
    <row r="829" spans="1:30" hidden="1">
      <c r="A829" s="73"/>
      <c r="B829" s="73"/>
      <c r="C829" s="73"/>
      <c r="D829" s="244" t="s">
        <v>2379</v>
      </c>
      <c r="E829" s="256"/>
      <c r="F829" s="256"/>
      <c r="G829" s="256" t="s">
        <v>2240</v>
      </c>
      <c r="H829" s="236" t="s">
        <v>2295</v>
      </c>
      <c r="I829" s="129">
        <v>10.220000000000001</v>
      </c>
      <c r="J829" s="257"/>
      <c r="K829" s="129" t="s">
        <v>1519</v>
      </c>
      <c r="L829" s="535">
        <v>153</v>
      </c>
      <c r="M829" s="85"/>
      <c r="N829" s="85"/>
      <c r="O829" s="86"/>
      <c r="P829" s="128">
        <v>23</v>
      </c>
      <c r="Q829" s="129" t="s">
        <v>1573</v>
      </c>
      <c r="R829" s="176">
        <v>555.54999999999995</v>
      </c>
      <c r="S829" s="533">
        <v>444.44</v>
      </c>
      <c r="T829" s="533"/>
      <c r="U829" s="533"/>
      <c r="V829" s="533"/>
      <c r="W829" s="533"/>
      <c r="X829" s="533">
        <v>111.11</v>
      </c>
      <c r="Y829" s="25"/>
      <c r="Z829" s="265" t="str">
        <f>IF(AND('Scope of Work'!V2=TRUE,H7=FALSE,'Project Information'!K4=FALSE,OR('Scope of Work'!V5=TRUE,'Scope of Work'!V8=TRUE,'Scope of Work'!V11=TRUE,'Scope of Work'!V14=TRUE,'Scope of Work'!V17=TRUE),OR('Scope of Work'!V29=TRUE,'Scope of Work'!V30=TRUE,H7=FALSE,'Project Information'!K4=FALSE)),"Y","N")</f>
        <v>N</v>
      </c>
      <c r="AA829" s="265" t="str">
        <f t="shared" si="30"/>
        <v>N</v>
      </c>
      <c r="AD829" s="79" t="s">
        <v>2380</v>
      </c>
    </row>
    <row r="830" spans="1:30" hidden="1">
      <c r="A830" s="73"/>
      <c r="B830" s="73"/>
      <c r="C830" s="73"/>
      <c r="D830" s="244" t="s">
        <v>2381</v>
      </c>
      <c r="E830" s="256"/>
      <c r="F830" s="256"/>
      <c r="G830" s="256" t="s">
        <v>2240</v>
      </c>
      <c r="H830" s="236" t="s">
        <v>2295</v>
      </c>
      <c r="I830" s="129">
        <v>10.23</v>
      </c>
      <c r="J830" s="257"/>
      <c r="K830" s="129" t="s">
        <v>1519</v>
      </c>
      <c r="L830" s="535">
        <v>171</v>
      </c>
      <c r="M830" s="85"/>
      <c r="N830" s="85"/>
      <c r="O830" s="86"/>
      <c r="P830" s="192">
        <v>103</v>
      </c>
      <c r="Q830" s="129" t="s">
        <v>1535</v>
      </c>
      <c r="R830" s="176">
        <v>555.54999999999995</v>
      </c>
      <c r="S830" s="533">
        <v>444.44</v>
      </c>
      <c r="T830" s="533"/>
      <c r="U830" s="533"/>
      <c r="V830" s="533"/>
      <c r="W830" s="533"/>
      <c r="X830" s="533">
        <v>111.11</v>
      </c>
      <c r="Y830" s="25"/>
      <c r="Z830" s="265" t="str">
        <f>IF(AND('Scope of Work'!V4=TRUE,H7=FALSE,'Project Information'!K4=FALSE,OR('Scope of Work'!V5=TRUE,'Scope of Work'!V8=TRUE,'Scope of Work'!V11=TRUE,'Scope of Work'!V14=TRUE,'Scope of Work'!V17=TRUE),OR('Scope of Work'!V29=TRUE,'Scope of Work'!V30=TRUE,H7=FALSE,'Project Information'!K4=FALSE)),"Y","N")</f>
        <v>N</v>
      </c>
      <c r="AA830" s="265" t="str">
        <f t="shared" si="30"/>
        <v>N</v>
      </c>
      <c r="AD830" s="79" t="s">
        <v>2382</v>
      </c>
    </row>
    <row r="831" spans="1:30" hidden="1">
      <c r="A831" s="73"/>
      <c r="B831" s="73"/>
      <c r="C831" s="73"/>
      <c r="D831" s="244" t="s">
        <v>2383</v>
      </c>
      <c r="E831" s="256"/>
      <c r="F831" s="256"/>
      <c r="G831" s="256" t="s">
        <v>2240</v>
      </c>
      <c r="H831" s="236" t="s">
        <v>2295</v>
      </c>
      <c r="I831" s="129">
        <v>10.24</v>
      </c>
      <c r="J831" s="257"/>
      <c r="K831" s="129" t="s">
        <v>1519</v>
      </c>
      <c r="L831" s="535">
        <v>186</v>
      </c>
      <c r="M831" s="85"/>
      <c r="N831" s="85"/>
      <c r="O831" s="86"/>
      <c r="P831" s="192">
        <v>103</v>
      </c>
      <c r="Q831" s="129" t="s">
        <v>1535</v>
      </c>
      <c r="R831" s="176">
        <v>555.54999999999995</v>
      </c>
      <c r="S831" s="533">
        <v>444.44</v>
      </c>
      <c r="T831" s="533"/>
      <c r="U831" s="533"/>
      <c r="V831" s="533"/>
      <c r="W831" s="533"/>
      <c r="X831" s="533">
        <v>111.11</v>
      </c>
      <c r="Y831" s="25"/>
      <c r="Z831" s="265" t="str">
        <f>IF(AND('Scope of Work'!V4=TRUE,H7=FALSE,'Project Information'!K4=FALSE,OR('Scope of Work'!V5=TRUE,'Scope of Work'!V8=TRUE,'Scope of Work'!V11=TRUE,'Scope of Work'!V14=TRUE,'Scope of Work'!V17=TRUE),OR('Scope of Work'!V29=TRUE,'Scope of Work'!V30=TRUE,H7=FALSE,'Project Information'!K4=FALSE)),"Y","N")</f>
        <v>N</v>
      </c>
      <c r="AA831" s="265" t="str">
        <f t="shared" si="30"/>
        <v>N</v>
      </c>
      <c r="AD831" s="79" t="s">
        <v>2384</v>
      </c>
    </row>
    <row r="832" spans="1:30" hidden="1">
      <c r="A832" s="73"/>
      <c r="B832" s="73"/>
      <c r="C832" s="73"/>
      <c r="D832" s="506"/>
      <c r="E832" s="246"/>
      <c r="F832" s="246"/>
      <c r="G832" s="538" t="s">
        <v>2385</v>
      </c>
      <c r="H832" s="507" t="s">
        <v>2386</v>
      </c>
      <c r="I832" s="508" t="s">
        <v>23</v>
      </c>
      <c r="J832" s="539" t="s">
        <v>2387</v>
      </c>
      <c r="K832" s="508" t="s">
        <v>25</v>
      </c>
      <c r="L832" s="509" t="s">
        <v>26</v>
      </c>
      <c r="M832" s="509" t="s">
        <v>26</v>
      </c>
      <c r="N832" s="507" t="s">
        <v>2388</v>
      </c>
      <c r="O832" s="507"/>
      <c r="P832" s="507" t="s">
        <v>29</v>
      </c>
      <c r="Q832" s="510" t="s">
        <v>30</v>
      </c>
      <c r="R832" s="258"/>
      <c r="S832" s="258"/>
      <c r="T832" s="258"/>
      <c r="U832" s="258"/>
      <c r="V832" s="258"/>
      <c r="W832" s="258"/>
      <c r="X832" s="258"/>
      <c r="Y832" s="25"/>
      <c r="Z832" s="265" t="str">
        <f>IF('Scope of Work'!AB2=TRUE,IF(COUNTIF(AA834,"Y"),"Show","Hide"),IF(COUNTIF(Z834,"Y"),"Show","Hide"))</f>
        <v>Hide</v>
      </c>
      <c r="AA832" s="265" t="str">
        <f>IF(Z832="Show","Y","N")</f>
        <v>N</v>
      </c>
      <c r="AD832" s="79"/>
    </row>
    <row r="833" spans="1:32" hidden="1">
      <c r="A833" s="73"/>
      <c r="B833" s="73"/>
      <c r="C833" s="73"/>
      <c r="D833" s="506"/>
      <c r="E833" s="246"/>
      <c r="F833" s="246"/>
      <c r="G833" s="507" t="s">
        <v>31</v>
      </c>
      <c r="H833" s="509" t="s">
        <v>32</v>
      </c>
      <c r="I833" s="508" t="s">
        <v>33</v>
      </c>
      <c r="J833" s="508"/>
      <c r="K833" s="508" t="s">
        <v>33</v>
      </c>
      <c r="L833" s="509" t="s">
        <v>33</v>
      </c>
      <c r="M833" s="509" t="s">
        <v>29</v>
      </c>
      <c r="N833" s="507" t="s">
        <v>33</v>
      </c>
      <c r="O833" s="507"/>
      <c r="P833" s="507"/>
      <c r="Q833" s="512"/>
      <c r="R833" s="258"/>
      <c r="S833" s="258"/>
      <c r="T833" s="258"/>
      <c r="U833" s="258"/>
      <c r="V833" s="258"/>
      <c r="W833" s="258"/>
      <c r="X833" s="258"/>
      <c r="Y833" s="25"/>
      <c r="Z833" s="265" t="str">
        <f>IF('Scope of Work'!AB2=TRUE,IF(COUNTIF(AA834,"Y"),"Show","Hide"),IF(COUNTIF(Z834,"Y"),"Show","Hide"))</f>
        <v>Hide</v>
      </c>
      <c r="AA833" s="265" t="str">
        <f>IF(Z833="Show","Y","N")</f>
        <v>N</v>
      </c>
      <c r="AD833" s="79"/>
    </row>
    <row r="834" spans="1:32" hidden="1">
      <c r="A834" s="239"/>
      <c r="B834" s="239"/>
      <c r="C834" s="239"/>
      <c r="D834" s="244" t="s">
        <v>2389</v>
      </c>
      <c r="E834" s="256" t="s">
        <v>2390</v>
      </c>
      <c r="F834" s="256" t="s">
        <v>2391</v>
      </c>
      <c r="G834" s="256" t="s">
        <v>2392</v>
      </c>
      <c r="H834" s="259"/>
      <c r="I834" s="257"/>
      <c r="J834" s="257"/>
      <c r="K834" s="257"/>
      <c r="L834" s="260"/>
      <c r="M834" s="85"/>
      <c r="N834" s="85"/>
      <c r="O834" s="86"/>
      <c r="P834" s="261"/>
      <c r="Q834" s="257"/>
      <c r="R834" s="258"/>
      <c r="S834" s="258"/>
      <c r="T834" s="258"/>
      <c r="U834" s="258"/>
      <c r="V834" s="258"/>
      <c r="W834" s="258"/>
      <c r="X834" s="258"/>
      <c r="Y834" s="25"/>
      <c r="Z834" s="265" t="str">
        <f>IF(AND('Scope of Work'!AB2=TRUE,'Scope of Work'!AB20=TRUE,H7=FALSE,'Project Information'!K4=FALSE),"Y","N")</f>
        <v>N</v>
      </c>
      <c r="AA834" s="265" t="str">
        <f t="shared" si="30"/>
        <v>N</v>
      </c>
      <c r="AD834" s="79"/>
    </row>
    <row r="835" spans="1:32" hidden="1">
      <c r="A835" s="73"/>
      <c r="B835" s="73"/>
      <c r="C835" s="73"/>
      <c r="D835" s="506"/>
      <c r="E835" s="246"/>
      <c r="F835" s="246"/>
      <c r="G835" s="538" t="s">
        <v>2385</v>
      </c>
      <c r="H835" s="507" t="s">
        <v>2386</v>
      </c>
      <c r="I835" s="508" t="s">
        <v>23</v>
      </c>
      <c r="J835" s="539" t="s">
        <v>2387</v>
      </c>
      <c r="K835" s="508" t="s">
        <v>25</v>
      </c>
      <c r="L835" s="509" t="s">
        <v>26</v>
      </c>
      <c r="M835" s="509" t="s">
        <v>26</v>
      </c>
      <c r="N835" s="507" t="s">
        <v>2388</v>
      </c>
      <c r="O835" s="507"/>
      <c r="P835" s="507" t="s">
        <v>29</v>
      </c>
      <c r="Q835" s="510" t="s">
        <v>30</v>
      </c>
      <c r="Y835" s="25"/>
      <c r="Z835" s="265" t="str">
        <f>IF('Scope of Work'!AB2=TRUE,IF(COUNTIF(AA837:AA853,"Y"),"Show","Hide"),IF(COUNTIF(Z837:Z853,"Y"),"Show","Hide"))</f>
        <v>Hide</v>
      </c>
      <c r="AA835" s="265" t="str">
        <f>IF(Z835="Show","Y","N")</f>
        <v>N</v>
      </c>
    </row>
    <row r="836" spans="1:32" hidden="1">
      <c r="A836" s="73"/>
      <c r="B836" s="73"/>
      <c r="C836" s="73"/>
      <c r="D836" s="506"/>
      <c r="E836" s="246"/>
      <c r="F836" s="246"/>
      <c r="G836" s="507" t="s">
        <v>31</v>
      </c>
      <c r="H836" s="509" t="s">
        <v>32</v>
      </c>
      <c r="I836" s="508" t="s">
        <v>33</v>
      </c>
      <c r="J836" s="508"/>
      <c r="K836" s="508" t="s">
        <v>33</v>
      </c>
      <c r="L836" s="509" t="s">
        <v>33</v>
      </c>
      <c r="M836" s="509" t="s">
        <v>29</v>
      </c>
      <c r="N836" s="507" t="s">
        <v>33</v>
      </c>
      <c r="O836" s="507"/>
      <c r="P836" s="507"/>
      <c r="Q836" s="512" t="s">
        <v>2393</v>
      </c>
      <c r="Y836" s="25"/>
      <c r="Z836" s="265" t="str">
        <f>IF('Scope of Work'!AB2=TRUE=TRUE,IF(COUNTIF($AA$837:$AA$853,"Y"),"Show","Hide"),IF(COUNTIF($Z$837:$Z$853,"Y"),"Show","Hide"))</f>
        <v>Hide</v>
      </c>
      <c r="AA836" s="265" t="str">
        <f>IF(Z836="Show","Y","N")</f>
        <v>N</v>
      </c>
    </row>
    <row r="837" spans="1:32" hidden="1">
      <c r="A837" s="239"/>
      <c r="B837" s="239"/>
      <c r="C837" s="239"/>
      <c r="D837" s="244" t="s">
        <v>2394</v>
      </c>
      <c r="E837" s="256"/>
      <c r="F837" s="256"/>
      <c r="G837" s="256" t="s">
        <v>2395</v>
      </c>
      <c r="H837" s="237" t="s">
        <v>2396</v>
      </c>
      <c r="I837" s="129">
        <v>0.7</v>
      </c>
      <c r="J837" s="129">
        <v>0.7</v>
      </c>
      <c r="K837" s="129">
        <v>0.7</v>
      </c>
      <c r="L837" s="85"/>
      <c r="M837" s="85"/>
      <c r="N837" s="86"/>
      <c r="O837" s="85"/>
      <c r="P837" s="168">
        <v>0</v>
      </c>
      <c r="Q837" s="363" t="s">
        <v>2397</v>
      </c>
      <c r="Y837" s="25"/>
      <c r="Z837" s="265" t="str">
        <f>IF(AND('Scope of Work'!AB2=TRUE,'Scope of Work'!AB11=TRUE,'Scope of Work'!AB14=TRUE,H7=FALSE,'Project Information'!K4=FALSE),"Y","N")</f>
        <v>N</v>
      </c>
      <c r="AA837" s="265" t="str">
        <f t="shared" si="30"/>
        <v>N</v>
      </c>
      <c r="AD837" s="79" t="s">
        <v>2398</v>
      </c>
      <c r="AE837" s="79" t="s">
        <v>2399</v>
      </c>
      <c r="AF837" s="79" t="s">
        <v>2400</v>
      </c>
    </row>
    <row r="838" spans="1:32" hidden="1">
      <c r="A838" s="239"/>
      <c r="B838" s="239"/>
      <c r="C838" s="239"/>
      <c r="D838" s="244" t="s">
        <v>2401</v>
      </c>
      <c r="E838" s="256"/>
      <c r="F838" s="256"/>
      <c r="G838" s="256" t="s">
        <v>2402</v>
      </c>
      <c r="H838" s="237" t="s">
        <v>2396</v>
      </c>
      <c r="I838" s="129">
        <v>0.7</v>
      </c>
      <c r="J838" s="129">
        <v>0</v>
      </c>
      <c r="K838" s="129">
        <v>0.7</v>
      </c>
      <c r="L838" s="85"/>
      <c r="M838" s="85"/>
      <c r="N838" s="86"/>
      <c r="O838" s="85"/>
      <c r="P838" s="168">
        <v>0</v>
      </c>
      <c r="Q838" s="363" t="s">
        <v>2397</v>
      </c>
      <c r="Y838" s="25"/>
      <c r="Z838" s="265" t="str">
        <f>IF(AND('Scope of Work'!AB2=TRUE,'Scope of Work'!AB11=TRUE,'Scope of Work'!AB14=TRUE,H7=FALSE,'Project Information'!K4=FALSE,'Scope of Work'!AB68=TRUE),"Y","N")</f>
        <v>N</v>
      </c>
      <c r="AA838" s="265" t="str">
        <f t="shared" si="30"/>
        <v>N</v>
      </c>
      <c r="AD838" s="79" t="s">
        <v>2398</v>
      </c>
      <c r="AE838" s="79" t="s">
        <v>2399</v>
      </c>
      <c r="AF838" s="79" t="s">
        <v>2400</v>
      </c>
    </row>
    <row r="839" spans="1:32" hidden="1">
      <c r="A839" s="239"/>
      <c r="B839" s="239"/>
      <c r="C839" s="239"/>
      <c r="D839" s="244" t="s">
        <v>2403</v>
      </c>
      <c r="E839" s="256"/>
      <c r="F839" s="256"/>
      <c r="G839" s="256" t="s">
        <v>2122</v>
      </c>
      <c r="H839" s="237" t="s">
        <v>2396</v>
      </c>
      <c r="I839" s="129">
        <v>0</v>
      </c>
      <c r="J839" s="129">
        <v>0.75</v>
      </c>
      <c r="K839" s="129">
        <v>0</v>
      </c>
      <c r="L839" s="85"/>
      <c r="M839" s="85"/>
      <c r="N839" s="86"/>
      <c r="O839" s="85"/>
      <c r="P839" s="168">
        <v>0</v>
      </c>
      <c r="Q839" s="363" t="s">
        <v>2404</v>
      </c>
      <c r="Y839" s="25"/>
      <c r="Z839" s="265" t="str">
        <f>IF(AND('Scope of Work'!AB2=TRUE,'Scope of Work'!AB11=TRUE,'Scope of Work'!AB74=TRUE,H7=FALSE,'Project Information'!K4=FALSE),"Y","N")</f>
        <v>N</v>
      </c>
      <c r="AA839" s="265" t="str">
        <f t="shared" si="30"/>
        <v>N</v>
      </c>
      <c r="AD839" s="79" t="s">
        <v>2405</v>
      </c>
      <c r="AE839" s="79" t="s">
        <v>2406</v>
      </c>
      <c r="AF839" s="79" t="s">
        <v>2407</v>
      </c>
    </row>
    <row r="840" spans="1:32" hidden="1">
      <c r="A840" s="239"/>
      <c r="B840" s="239"/>
      <c r="C840" s="239"/>
      <c r="D840" s="244" t="s">
        <v>2408</v>
      </c>
      <c r="E840" s="256"/>
      <c r="F840" s="256"/>
      <c r="G840" s="256" t="s">
        <v>2409</v>
      </c>
      <c r="H840" s="237" t="s">
        <v>2396</v>
      </c>
      <c r="I840" s="129">
        <v>0.5</v>
      </c>
      <c r="J840" s="129">
        <v>0.25</v>
      </c>
      <c r="K840" s="129">
        <v>0.5</v>
      </c>
      <c r="L840" s="85"/>
      <c r="M840" s="85"/>
      <c r="N840" s="86"/>
      <c r="O840" s="85"/>
      <c r="P840" s="168">
        <v>0</v>
      </c>
      <c r="Q840" s="363" t="s">
        <v>2410</v>
      </c>
      <c r="Y840" s="25"/>
      <c r="Z840" s="265" t="str">
        <f>IF(AND('Scope of Work'!AB2=TRUE,'Scope of Work'!AB11=TRUE,'Scope of Work'!AB26=TRUE,H7=FALSE,'Project Information'!K4=FALSE),"Y","N")</f>
        <v>N</v>
      </c>
      <c r="AA840" s="265" t="str">
        <f t="shared" si="30"/>
        <v>N</v>
      </c>
      <c r="AD840" s="79" t="s">
        <v>2411</v>
      </c>
      <c r="AE840" s="79" t="s">
        <v>2412</v>
      </c>
      <c r="AF840" s="79" t="s">
        <v>2413</v>
      </c>
    </row>
    <row r="841" spans="1:32" hidden="1">
      <c r="A841" s="239"/>
      <c r="B841" s="239"/>
      <c r="C841" s="239"/>
      <c r="D841" s="244" t="s">
        <v>2414</v>
      </c>
      <c r="E841" s="256"/>
      <c r="F841" s="256"/>
      <c r="G841" s="256" t="s">
        <v>2415</v>
      </c>
      <c r="H841" s="237" t="s">
        <v>2396</v>
      </c>
      <c r="I841" s="129">
        <v>0.5</v>
      </c>
      <c r="J841" s="129">
        <v>0.75</v>
      </c>
      <c r="K841" s="129">
        <v>0.5</v>
      </c>
      <c r="L841" s="85"/>
      <c r="M841" s="85"/>
      <c r="N841" s="86"/>
      <c r="O841" s="85"/>
      <c r="P841" s="168">
        <v>0</v>
      </c>
      <c r="Q841" s="363" t="s">
        <v>2410</v>
      </c>
      <c r="Y841" s="25"/>
      <c r="Z841" s="265" t="str">
        <f>IF(AND('Scope of Work'!AB2=TRUE,'Scope of Work'!AB11=TRUE,'Scope of Work'!AB26=TRUE,H7=FALSE,'Project Information'!K4=FALSE,'Scope of Work'!AB68=TRUE),"Y","N")</f>
        <v>N</v>
      </c>
      <c r="AA841" s="265" t="str">
        <f t="shared" si="30"/>
        <v>N</v>
      </c>
      <c r="AD841" s="79" t="s">
        <v>2411</v>
      </c>
      <c r="AE841" s="79" t="s">
        <v>2412</v>
      </c>
      <c r="AF841" s="79" t="s">
        <v>2413</v>
      </c>
    </row>
    <row r="842" spans="1:32" hidden="1">
      <c r="A842" s="239"/>
      <c r="B842" s="239"/>
      <c r="C842" s="239"/>
      <c r="D842" s="244" t="s">
        <v>2416</v>
      </c>
      <c r="E842" s="256"/>
      <c r="F842" s="256"/>
      <c r="G842" s="256" t="s">
        <v>2417</v>
      </c>
      <c r="H842" s="237" t="s">
        <v>2396</v>
      </c>
      <c r="I842" s="129">
        <v>0.9</v>
      </c>
      <c r="J842" s="129">
        <v>0</v>
      </c>
      <c r="K842" s="129">
        <v>0.75</v>
      </c>
      <c r="L842" s="85"/>
      <c r="M842" s="85"/>
      <c r="N842" s="86"/>
      <c r="O842" s="85"/>
      <c r="P842" s="168">
        <v>0</v>
      </c>
      <c r="Q842" s="363" t="s">
        <v>2418</v>
      </c>
      <c r="Y842" s="25"/>
      <c r="Z842" s="265" t="str">
        <f>IF(AND('Scope of Work'!AB2=TRUE,'Scope of Work'!AB11=TRUE,'Scope of Work'!AB32=TRUE,H7=FALSE,'Project Information'!K4=FALSE),"Y","N")</f>
        <v>N</v>
      </c>
      <c r="AA842" s="265" t="str">
        <f t="shared" si="30"/>
        <v>N</v>
      </c>
      <c r="AD842" s="79" t="s">
        <v>2419</v>
      </c>
      <c r="AE842" s="79" t="s">
        <v>2420</v>
      </c>
      <c r="AF842" s="79" t="s">
        <v>2421</v>
      </c>
    </row>
    <row r="843" spans="1:32" hidden="1">
      <c r="A843" s="239"/>
      <c r="B843" s="239"/>
      <c r="C843" s="239"/>
      <c r="D843" s="244" t="s">
        <v>2422</v>
      </c>
      <c r="E843" s="256"/>
      <c r="F843" s="256"/>
      <c r="G843" s="256" t="s">
        <v>2423</v>
      </c>
      <c r="H843" s="237" t="s">
        <v>2396</v>
      </c>
      <c r="I843" s="129">
        <v>1.7</v>
      </c>
      <c r="J843" s="129">
        <v>0</v>
      </c>
      <c r="K843" s="129">
        <v>1.75</v>
      </c>
      <c r="L843" s="85"/>
      <c r="M843" s="85"/>
      <c r="N843" s="86"/>
      <c r="O843" s="85"/>
      <c r="P843" s="168">
        <v>0</v>
      </c>
      <c r="Q843" s="363" t="s">
        <v>2424</v>
      </c>
      <c r="Y843" s="25"/>
      <c r="Z843" s="265" t="str">
        <f>IF(AND('Scope of Work'!AB2=TRUE,'Scope of Work'!AB11=TRUE,'Scope of Work'!AB38=TRUE,H7=FALSE,'Project Information'!K4=FALSE),"Y","N")</f>
        <v>N</v>
      </c>
      <c r="AA843" s="265" t="str">
        <f t="shared" si="30"/>
        <v>N</v>
      </c>
      <c r="AD843" s="79" t="s">
        <v>2425</v>
      </c>
      <c r="AE843" s="79" t="s">
        <v>2426</v>
      </c>
      <c r="AF843" s="79" t="s">
        <v>2427</v>
      </c>
    </row>
    <row r="844" spans="1:32" hidden="1">
      <c r="A844" s="239"/>
      <c r="B844" s="239"/>
      <c r="C844" s="239"/>
      <c r="D844" s="244" t="s">
        <v>2428</v>
      </c>
      <c r="E844" s="256"/>
      <c r="F844" s="256"/>
      <c r="G844" s="256" t="s">
        <v>2429</v>
      </c>
      <c r="H844" s="237" t="s">
        <v>2396</v>
      </c>
      <c r="I844" s="129">
        <v>1.75</v>
      </c>
      <c r="J844" s="129">
        <v>1.7</v>
      </c>
      <c r="K844" s="129">
        <v>1.75</v>
      </c>
      <c r="L844" s="85"/>
      <c r="M844" s="85"/>
      <c r="N844" s="86"/>
      <c r="O844" s="85"/>
      <c r="P844" s="168">
        <v>0</v>
      </c>
      <c r="Q844" s="363" t="s">
        <v>2424</v>
      </c>
      <c r="Y844" s="25"/>
      <c r="Z844" s="265" t="str">
        <f>IF(AND('Scope of Work'!AB2=TRUE,'Scope of Work'!AB11=TRUE,'Scope of Work'!AB38=TRUE,H7=FALSE,'Project Information'!K4=FALSE,'Scope of Work'!AB68=TRUE),"Y","N")</f>
        <v>N</v>
      </c>
      <c r="AA844" s="265" t="str">
        <f t="shared" si="30"/>
        <v>N</v>
      </c>
      <c r="AD844" s="79" t="s">
        <v>2425</v>
      </c>
      <c r="AE844" s="79" t="s">
        <v>2426</v>
      </c>
      <c r="AF844" s="79" t="s">
        <v>2427</v>
      </c>
    </row>
    <row r="845" spans="1:32" hidden="1">
      <c r="A845" s="239"/>
      <c r="B845" s="239"/>
      <c r="C845" s="239"/>
      <c r="D845" s="244" t="s">
        <v>2430</v>
      </c>
      <c r="E845" s="256"/>
      <c r="F845" s="256"/>
      <c r="G845" s="256" t="s">
        <v>601</v>
      </c>
      <c r="H845" s="237" t="s">
        <v>2396</v>
      </c>
      <c r="I845" s="129">
        <v>0.05</v>
      </c>
      <c r="J845" s="129">
        <v>0.8</v>
      </c>
      <c r="K845" s="129">
        <v>0.05</v>
      </c>
      <c r="L845" s="85"/>
      <c r="M845" s="85"/>
      <c r="N845" s="86"/>
      <c r="O845" s="85"/>
      <c r="P845" s="168">
        <v>0</v>
      </c>
      <c r="Q845" s="363" t="s">
        <v>2431</v>
      </c>
      <c r="Y845" s="25"/>
      <c r="Z845" s="265" t="str">
        <f>IF(AND('Scope of Work'!AB2=TRUE,'Scope of Work'!AB11=TRUE,'Scope of Work'!AB44=TRUE,H7=FALSE,'Project Information'!K4=FALSE),"Y","N")</f>
        <v>N</v>
      </c>
      <c r="AA845" s="265" t="str">
        <f t="shared" si="30"/>
        <v>N</v>
      </c>
      <c r="AD845" s="79" t="s">
        <v>2432</v>
      </c>
      <c r="AE845" s="79" t="s">
        <v>2433</v>
      </c>
      <c r="AF845" s="79" t="s">
        <v>2434</v>
      </c>
    </row>
    <row r="846" spans="1:32" hidden="1">
      <c r="A846" s="239"/>
      <c r="B846" s="239"/>
      <c r="C846" s="239"/>
      <c r="D846" s="244" t="s">
        <v>2435</v>
      </c>
      <c r="E846" s="256"/>
      <c r="F846" s="256"/>
      <c r="G846" s="256" t="s">
        <v>2436</v>
      </c>
      <c r="H846" s="237" t="s">
        <v>2396</v>
      </c>
      <c r="I846" s="129">
        <v>0.05</v>
      </c>
      <c r="J846" s="129">
        <v>0.75</v>
      </c>
      <c r="K846" s="129">
        <v>0.05</v>
      </c>
      <c r="L846" s="85"/>
      <c r="M846" s="85"/>
      <c r="N846" s="86"/>
      <c r="O846" s="85"/>
      <c r="P846" s="168">
        <v>0</v>
      </c>
      <c r="Q846" s="363" t="s">
        <v>2431</v>
      </c>
      <c r="Y846" s="25"/>
      <c r="Z846" s="265" t="str">
        <f>IF(AND('Scope of Work'!AB2=TRUE,'Scope of Work'!AB11=TRUE,'Scope of Work'!AB44=TRUE,H7=FALSE,'Project Information'!K4=FALSE,'Scope of Work'!AB68=TRUE),"Y","N")</f>
        <v>N</v>
      </c>
      <c r="AA846" s="265" t="str">
        <f t="shared" si="30"/>
        <v>N</v>
      </c>
      <c r="AD846" s="79" t="s">
        <v>2432</v>
      </c>
      <c r="AE846" s="79" t="s">
        <v>2433</v>
      </c>
      <c r="AF846" s="79" t="s">
        <v>2434</v>
      </c>
    </row>
    <row r="847" spans="1:32" hidden="1">
      <c r="A847" s="239"/>
      <c r="B847" s="239"/>
      <c r="C847" s="239"/>
      <c r="D847" s="244" t="s">
        <v>2437</v>
      </c>
      <c r="E847" s="256"/>
      <c r="F847" s="256"/>
      <c r="G847" s="256" t="s">
        <v>2438</v>
      </c>
      <c r="H847" s="237" t="s">
        <v>2396</v>
      </c>
      <c r="I847" s="129">
        <v>0.1</v>
      </c>
      <c r="J847" s="129">
        <v>0.85</v>
      </c>
      <c r="K847" s="129">
        <v>0.1</v>
      </c>
      <c r="L847" s="85"/>
      <c r="M847" s="85"/>
      <c r="N847" s="86"/>
      <c r="O847" s="85"/>
      <c r="P847" s="168">
        <v>0</v>
      </c>
      <c r="Q847" s="363" t="s">
        <v>2439</v>
      </c>
      <c r="Y847" s="25"/>
      <c r="Z847" s="265" t="str">
        <f>IF(AND('Scope of Work'!AB2=TRUE,'Scope of Work'!AB11=TRUE,'Scope of Work'!AB50=TRUE,H7=FALSE,'Project Information'!K4=FALSE),"Y","N")</f>
        <v>N</v>
      </c>
      <c r="AA847" s="265" t="str">
        <f t="shared" si="30"/>
        <v>N</v>
      </c>
      <c r="AD847" s="79" t="s">
        <v>2440</v>
      </c>
      <c r="AE847" s="79" t="s">
        <v>2441</v>
      </c>
      <c r="AF847" s="79" t="s">
        <v>2442</v>
      </c>
    </row>
    <row r="848" spans="1:32" hidden="1">
      <c r="A848" s="239"/>
      <c r="B848" s="239"/>
      <c r="C848" s="239"/>
      <c r="D848" s="244" t="s">
        <v>2443</v>
      </c>
      <c r="E848" s="256"/>
      <c r="F848" s="256"/>
      <c r="G848" s="256" t="s">
        <v>2444</v>
      </c>
      <c r="H848" s="237" t="s">
        <v>2396</v>
      </c>
      <c r="I848" s="129">
        <v>0.1</v>
      </c>
      <c r="J848" s="129">
        <v>0.75</v>
      </c>
      <c r="K848" s="129">
        <v>0.1</v>
      </c>
      <c r="L848" s="85"/>
      <c r="M848" s="85"/>
      <c r="N848" s="86"/>
      <c r="O848" s="85"/>
      <c r="P848" s="168">
        <v>0</v>
      </c>
      <c r="Q848" s="363" t="s">
        <v>2439</v>
      </c>
      <c r="Y848" s="25"/>
      <c r="Z848" s="265" t="str">
        <f>IF(AND('Scope of Work'!AB2=TRUE,'Scope of Work'!AB11=TRUE,'Scope of Work'!AB50=TRUE,H7=FALSE,'Project Information'!K4=FALSE,'Scope of Work'!AB68=TRUE),"Y","N")</f>
        <v>N</v>
      </c>
      <c r="AA848" s="265" t="str">
        <f t="shared" si="30"/>
        <v>N</v>
      </c>
      <c r="AD848" s="79" t="s">
        <v>2440</v>
      </c>
      <c r="AE848" s="79" t="s">
        <v>2441</v>
      </c>
      <c r="AF848" s="79" t="s">
        <v>2442</v>
      </c>
    </row>
    <row r="849" spans="1:32" hidden="1">
      <c r="A849" s="239"/>
      <c r="B849" s="239"/>
      <c r="C849" s="239"/>
      <c r="D849" s="244" t="s">
        <v>2445</v>
      </c>
      <c r="E849" s="256"/>
      <c r="F849" s="256"/>
      <c r="G849" s="256" t="s">
        <v>2446</v>
      </c>
      <c r="H849" s="237" t="s">
        <v>2396</v>
      </c>
      <c r="I849" s="129">
        <v>0.4</v>
      </c>
      <c r="J849" s="129">
        <v>0.35</v>
      </c>
      <c r="K849" s="129">
        <v>0.4</v>
      </c>
      <c r="L849" s="85"/>
      <c r="M849" s="85"/>
      <c r="N849" s="86"/>
      <c r="O849" s="85"/>
      <c r="P849" s="168">
        <v>0</v>
      </c>
      <c r="Q849" s="363" t="s">
        <v>2447</v>
      </c>
      <c r="Y849" s="25"/>
      <c r="Z849" s="265" t="str">
        <f>IF(AND('Scope of Work'!AB2=TRUE,'Scope of Work'!AB11=TRUE,'Scope of Work'!AB56=TRUE,H7=FALSE,'Project Information'!K4=FALSE),"Y","N")</f>
        <v>N</v>
      </c>
      <c r="AA849" s="265" t="str">
        <f t="shared" si="30"/>
        <v>N</v>
      </c>
      <c r="AD849" s="79" t="s">
        <v>2448</v>
      </c>
      <c r="AE849" s="79" t="s">
        <v>2449</v>
      </c>
      <c r="AF849" s="79" t="s">
        <v>2450</v>
      </c>
    </row>
    <row r="850" spans="1:32" hidden="1">
      <c r="A850" s="239"/>
      <c r="B850" s="239"/>
      <c r="C850" s="239"/>
      <c r="D850" s="244" t="s">
        <v>2451</v>
      </c>
      <c r="E850" s="256"/>
      <c r="F850" s="256"/>
      <c r="G850" s="256" t="s">
        <v>2452</v>
      </c>
      <c r="H850" s="237" t="s">
        <v>2396</v>
      </c>
      <c r="I850" s="129">
        <v>0.4</v>
      </c>
      <c r="J850" s="129">
        <v>0.75</v>
      </c>
      <c r="K850" s="129">
        <v>0.4</v>
      </c>
      <c r="L850" s="85"/>
      <c r="M850" s="85"/>
      <c r="N850" s="86"/>
      <c r="O850" s="85"/>
      <c r="P850" s="168">
        <v>0</v>
      </c>
      <c r="Q850" s="363" t="s">
        <v>2447</v>
      </c>
      <c r="Y850" s="25"/>
      <c r="Z850" s="265" t="str">
        <f>IF(AND('Scope of Work'!AB2=TRUE,'Scope of Work'!AB11=TRUE,'Scope of Work'!AB56=TRUE,H7=FALSE,'Project Information'!K4=FALSE,'Scope of Work'!AB68=TRUE),"Y","N")</f>
        <v>N</v>
      </c>
      <c r="AA850" s="265" t="str">
        <f t="shared" si="30"/>
        <v>N</v>
      </c>
      <c r="AD850" s="79" t="s">
        <v>2448</v>
      </c>
      <c r="AE850" s="79" t="s">
        <v>2449</v>
      </c>
      <c r="AF850" s="79" t="s">
        <v>2450</v>
      </c>
    </row>
    <row r="851" spans="1:32" hidden="1">
      <c r="A851" s="239"/>
      <c r="B851" s="239"/>
      <c r="C851" s="239"/>
      <c r="D851" s="244" t="s">
        <v>2453</v>
      </c>
      <c r="E851" s="256"/>
      <c r="F851" s="256"/>
      <c r="G851" s="256" t="s">
        <v>2454</v>
      </c>
      <c r="H851" s="237" t="s">
        <v>2396</v>
      </c>
      <c r="I851" s="129">
        <v>0</v>
      </c>
      <c r="J851" s="129">
        <v>0</v>
      </c>
      <c r="K851" s="129">
        <v>0.75</v>
      </c>
      <c r="L851" s="85"/>
      <c r="M851" s="85"/>
      <c r="N851" s="86"/>
      <c r="O851" s="85"/>
      <c r="P851" s="168">
        <v>0</v>
      </c>
      <c r="Q851" s="363" t="s">
        <v>2455</v>
      </c>
      <c r="Y851" s="25"/>
      <c r="Z851" s="265" t="str">
        <f>IF(AND('Scope of Work'!AB2=TRUE,'Scope of Work'!AB11=TRUE,'Scope of Work'!AB62=TRUE,H7=FALSE,'Project Information'!K4=FALSE),"Y","N")</f>
        <v>N</v>
      </c>
      <c r="AA851" s="265" t="str">
        <f t="shared" si="30"/>
        <v>N</v>
      </c>
      <c r="AD851" s="79" t="s">
        <v>2456</v>
      </c>
      <c r="AE851" s="79" t="s">
        <v>2457</v>
      </c>
      <c r="AF851" s="79" t="s">
        <v>2458</v>
      </c>
    </row>
    <row r="852" spans="1:32" hidden="1">
      <c r="A852" s="239"/>
      <c r="B852" s="239"/>
      <c r="C852" s="239"/>
      <c r="D852" s="244" t="s">
        <v>2459</v>
      </c>
      <c r="E852" s="256"/>
      <c r="F852" s="256"/>
      <c r="G852" s="256" t="s">
        <v>2460</v>
      </c>
      <c r="H852" s="237" t="s">
        <v>2396</v>
      </c>
      <c r="I852" s="129">
        <v>0</v>
      </c>
      <c r="J852" s="129">
        <v>0.75</v>
      </c>
      <c r="K852" s="129">
        <v>0.75</v>
      </c>
      <c r="L852" s="85"/>
      <c r="M852" s="85"/>
      <c r="N852" s="86"/>
      <c r="O852" s="85"/>
      <c r="P852" s="168">
        <v>0</v>
      </c>
      <c r="Q852" s="363" t="s">
        <v>2455</v>
      </c>
      <c r="Y852" s="25"/>
      <c r="Z852" s="265" t="str">
        <f>IF(AND('Scope of Work'!AB2=TRUE,'Scope of Work'!AB11=TRUE,'Scope of Work'!AB62=TRUE,H7=FALSE,'Project Information'!K4=FALSE,'Scope of Work'!AB68=TRUE),"Y","N")</f>
        <v>N</v>
      </c>
      <c r="AA852" s="265" t="str">
        <f t="shared" si="30"/>
        <v>N</v>
      </c>
      <c r="AD852" s="79" t="s">
        <v>2456</v>
      </c>
      <c r="AE852" s="79" t="s">
        <v>2457</v>
      </c>
      <c r="AF852" s="79" t="s">
        <v>2458</v>
      </c>
    </row>
    <row r="853" spans="1:32" hidden="1">
      <c r="A853" s="73"/>
      <c r="B853" s="73"/>
      <c r="C853" s="73"/>
      <c r="D853" s="244" t="s">
        <v>2461</v>
      </c>
      <c r="E853" s="256"/>
      <c r="F853" s="256"/>
      <c r="G853" s="256" t="s">
        <v>2462</v>
      </c>
      <c r="H853" s="237" t="s">
        <v>2396</v>
      </c>
      <c r="I853" s="129">
        <v>0</v>
      </c>
      <c r="J853" s="129">
        <v>0</v>
      </c>
      <c r="K853" s="129">
        <v>0</v>
      </c>
      <c r="L853" s="85"/>
      <c r="M853" s="85"/>
      <c r="N853" s="86"/>
      <c r="O853" s="85"/>
      <c r="P853" s="168">
        <v>0</v>
      </c>
      <c r="Q853" s="415"/>
      <c r="Y853" s="25"/>
      <c r="Z853" s="265" t="str">
        <f>IF(AND('Scope of Work'!AB2=TRUE,'Scope of Work'!AB11=TRUE,'Scope of Work'!AB80=TRUE,H7=FALSE,'Project Information'!K4=FALSE),"Y","N")</f>
        <v>N</v>
      </c>
      <c r="AA853" s="265" t="str">
        <f t="shared" si="30"/>
        <v>N</v>
      </c>
      <c r="AD853" s="79" t="s">
        <v>2463</v>
      </c>
      <c r="AE853" s="79" t="s">
        <v>2464</v>
      </c>
      <c r="AF853" s="79" t="s">
        <v>2465</v>
      </c>
    </row>
    <row r="854" spans="1:32" hidden="1">
      <c r="A854" s="73"/>
      <c r="B854" s="73"/>
      <c r="C854" s="73"/>
      <c r="D854" s="506"/>
      <c r="E854" s="246"/>
      <c r="F854" s="246"/>
      <c r="G854" s="538" t="s">
        <v>2385</v>
      </c>
      <c r="H854" s="507" t="s">
        <v>2386</v>
      </c>
      <c r="I854" s="508" t="s">
        <v>23</v>
      </c>
      <c r="J854" s="539" t="s">
        <v>2387</v>
      </c>
      <c r="K854" s="508" t="s">
        <v>25</v>
      </c>
      <c r="L854" s="509" t="s">
        <v>26</v>
      </c>
      <c r="M854" s="509" t="s">
        <v>26</v>
      </c>
      <c r="N854" s="507" t="s">
        <v>2388</v>
      </c>
      <c r="O854" s="507"/>
      <c r="P854" s="507" t="s">
        <v>29</v>
      </c>
      <c r="Q854" s="510" t="s">
        <v>30</v>
      </c>
      <c r="Y854" s="25"/>
      <c r="Z854" s="265" t="str">
        <f>IF('Scope of Work'!AB2=TRUE,IF(COUNTIF($AA$856:$AA$872,"Y"),"Show","Hide"),IF(COUNTIF($Z$856:$Z$872,"Y"),"Show","Hide"))</f>
        <v>Hide</v>
      </c>
      <c r="AA854" s="265" t="str">
        <f>IF(Z854="Show","Y","N")</f>
        <v>N</v>
      </c>
    </row>
    <row r="855" spans="1:32" hidden="1">
      <c r="A855" s="73"/>
      <c r="B855" s="73"/>
      <c r="C855" s="73"/>
      <c r="D855" s="506"/>
      <c r="E855" s="246"/>
      <c r="F855" s="246"/>
      <c r="G855" s="507" t="s">
        <v>98</v>
      </c>
      <c r="H855" s="509" t="s">
        <v>32</v>
      </c>
      <c r="I855" s="508" t="s">
        <v>33</v>
      </c>
      <c r="J855" s="508"/>
      <c r="K855" s="508" t="s">
        <v>33</v>
      </c>
      <c r="L855" s="509" t="s">
        <v>33</v>
      </c>
      <c r="M855" s="509" t="s">
        <v>29</v>
      </c>
      <c r="N855" s="507" t="s">
        <v>33</v>
      </c>
      <c r="O855" s="507"/>
      <c r="P855" s="507"/>
      <c r="Q855" s="512" t="s">
        <v>2393</v>
      </c>
      <c r="Y855" s="25"/>
      <c r="Z855" s="265" t="str">
        <f>IF('Scope of Work'!AB2=TRUE,IF(COUNTIF($AA$856:$AA$872,"Y"),"Show","Hide"),IF(COUNTIF($Z$856:$Z$872,"Y"),"Show","Hide"))</f>
        <v>Hide</v>
      </c>
      <c r="AA855" s="265" t="str">
        <f>IF(Z855="Show","Y","N")</f>
        <v>N</v>
      </c>
    </row>
    <row r="856" spans="1:32" hidden="1">
      <c r="A856" s="239"/>
      <c r="B856" s="239"/>
      <c r="C856" s="239"/>
      <c r="D856" s="244" t="s">
        <v>2466</v>
      </c>
      <c r="E856" s="256" t="s">
        <v>2467</v>
      </c>
      <c r="F856" s="256" t="s">
        <v>2468</v>
      </c>
      <c r="G856" s="256" t="s">
        <v>2395</v>
      </c>
      <c r="H856" s="237" t="s">
        <v>2396</v>
      </c>
      <c r="I856" s="129">
        <v>0.7</v>
      </c>
      <c r="J856" s="129">
        <v>0.7</v>
      </c>
      <c r="K856" s="129">
        <v>0.7</v>
      </c>
      <c r="L856" s="85"/>
      <c r="M856" s="85"/>
      <c r="N856" s="86"/>
      <c r="O856" s="85"/>
      <c r="P856" s="168">
        <v>0</v>
      </c>
      <c r="Q856" s="363" t="s">
        <v>2397</v>
      </c>
      <c r="Y856" s="25"/>
      <c r="Z856" s="265" t="str">
        <f>IF(AND('Scope of Work'!AB2=TRUE,'Scope of Work'!AB12=TRUE,'Scope of Work'!AB14=TRUE,H7=FALSE,'Project Information'!K4=FALSE),"Y","N")</f>
        <v>N</v>
      </c>
      <c r="AA856" s="265" t="str">
        <f t="shared" si="30"/>
        <v>N</v>
      </c>
      <c r="AD856" s="79" t="s">
        <v>2469</v>
      </c>
      <c r="AE856" s="79" t="s">
        <v>2470</v>
      </c>
      <c r="AF856" s="79" t="s">
        <v>2471</v>
      </c>
    </row>
    <row r="857" spans="1:32" hidden="1">
      <c r="A857" s="73"/>
      <c r="B857" s="73"/>
      <c r="C857" s="73"/>
      <c r="D857" s="244" t="s">
        <v>2472</v>
      </c>
      <c r="E857" s="256" t="s">
        <v>2473</v>
      </c>
      <c r="F857" s="256" t="s">
        <v>2474</v>
      </c>
      <c r="G857" s="256" t="s">
        <v>2402</v>
      </c>
      <c r="H857" s="237" t="s">
        <v>2396</v>
      </c>
      <c r="I857" s="129">
        <v>0.7</v>
      </c>
      <c r="J857" s="129">
        <v>0</v>
      </c>
      <c r="K857" s="129">
        <v>0.7</v>
      </c>
      <c r="L857" s="85"/>
      <c r="M857" s="85"/>
      <c r="N857" s="86"/>
      <c r="O857" s="85"/>
      <c r="P857" s="168">
        <v>0</v>
      </c>
      <c r="Q857" s="363" t="s">
        <v>2397</v>
      </c>
      <c r="Y857" s="25"/>
      <c r="Z857" s="265" t="str">
        <f>IF(AND('Scope of Work'!AB2=TRUE,'Scope of Work'!AB12=TRUE,'Scope of Work'!AB14=TRUE,H7=FALSE,'Project Information'!K4=FALSE,'Scope of Work'!AB68=TRUE),"Y","N")</f>
        <v>N</v>
      </c>
      <c r="AA857" s="265" t="str">
        <f t="shared" si="30"/>
        <v>N</v>
      </c>
      <c r="AD857" s="79" t="s">
        <v>2469</v>
      </c>
      <c r="AE857" s="79" t="s">
        <v>2470</v>
      </c>
      <c r="AF857" s="79" t="s">
        <v>2471</v>
      </c>
    </row>
    <row r="858" spans="1:32" hidden="1">
      <c r="A858" s="239"/>
      <c r="B858" s="239"/>
      <c r="C858" s="239"/>
      <c r="D858" s="244" t="s">
        <v>2475</v>
      </c>
      <c r="E858" s="256" t="s">
        <v>2476</v>
      </c>
      <c r="F858" s="256" t="s">
        <v>2477</v>
      </c>
      <c r="G858" s="256" t="s">
        <v>2122</v>
      </c>
      <c r="H858" s="237" t="s">
        <v>2396</v>
      </c>
      <c r="I858" s="129">
        <v>0</v>
      </c>
      <c r="J858" s="129">
        <v>0.75</v>
      </c>
      <c r="K858" s="129">
        <v>0</v>
      </c>
      <c r="L858" s="85"/>
      <c r="M858" s="85"/>
      <c r="N858" s="86"/>
      <c r="O858" s="85"/>
      <c r="P858" s="168">
        <v>0</v>
      </c>
      <c r="Q858" s="363" t="s">
        <v>2404</v>
      </c>
      <c r="Y858" s="25"/>
      <c r="Z858" s="265" t="str">
        <f>IF(AND('Scope of Work'!AB2=TRUE,'Scope of Work'!AB12=TRUE,'Scope of Work'!AB74=TRUE,H7=FALSE,'Project Information'!K4=FALSE),"Y","N")</f>
        <v>N</v>
      </c>
      <c r="AA858" s="265" t="str">
        <f t="shared" si="30"/>
        <v>N</v>
      </c>
      <c r="AD858" s="79" t="s">
        <v>2478</v>
      </c>
      <c r="AE858" s="79" t="s">
        <v>2479</v>
      </c>
      <c r="AF858" s="79" t="s">
        <v>2480</v>
      </c>
    </row>
    <row r="859" spans="1:32" hidden="1">
      <c r="A859" s="239"/>
      <c r="B859" s="239"/>
      <c r="C859" s="239"/>
      <c r="D859" s="244" t="s">
        <v>2481</v>
      </c>
      <c r="E859" s="256" t="s">
        <v>2482</v>
      </c>
      <c r="F859" s="256" t="s">
        <v>2483</v>
      </c>
      <c r="G859" s="256" t="s">
        <v>2409</v>
      </c>
      <c r="H859" s="237" t="s">
        <v>2396</v>
      </c>
      <c r="I859" s="129">
        <v>0.5</v>
      </c>
      <c r="J859" s="129">
        <v>0.25</v>
      </c>
      <c r="K859" s="129">
        <v>0.5</v>
      </c>
      <c r="L859" s="85"/>
      <c r="M859" s="85"/>
      <c r="N859" s="86"/>
      <c r="O859" s="85"/>
      <c r="P859" s="168">
        <v>0</v>
      </c>
      <c r="Q859" s="363" t="s">
        <v>2410</v>
      </c>
      <c r="Y859" s="25"/>
      <c r="Z859" s="265" t="str">
        <f>IF(AND('Scope of Work'!AB2=TRUE,'Scope of Work'!AB12=TRUE,'Scope of Work'!AB26=TRUE,H7=FALSE,'Project Information'!K4=FALSE),"Y","N")</f>
        <v>N</v>
      </c>
      <c r="AA859" s="265" t="str">
        <f t="shared" si="30"/>
        <v>N</v>
      </c>
      <c r="AD859" s="79" t="s">
        <v>2484</v>
      </c>
      <c r="AE859" s="79" t="s">
        <v>2485</v>
      </c>
      <c r="AF859" s="79" t="s">
        <v>2486</v>
      </c>
    </row>
    <row r="860" spans="1:32" hidden="1">
      <c r="A860" s="73"/>
      <c r="B860" s="73"/>
      <c r="C860" s="73"/>
      <c r="D860" s="244" t="s">
        <v>2487</v>
      </c>
      <c r="E860" s="256" t="s">
        <v>2488</v>
      </c>
      <c r="F860" s="256" t="s">
        <v>2489</v>
      </c>
      <c r="G860" s="256" t="s">
        <v>2415</v>
      </c>
      <c r="H860" s="237" t="s">
        <v>2396</v>
      </c>
      <c r="I860" s="129">
        <v>0.5</v>
      </c>
      <c r="J860" s="129">
        <v>0.75</v>
      </c>
      <c r="K860" s="129">
        <v>0.5</v>
      </c>
      <c r="L860" s="85"/>
      <c r="M860" s="85"/>
      <c r="N860" s="86"/>
      <c r="O860" s="85"/>
      <c r="P860" s="168">
        <v>0</v>
      </c>
      <c r="Q860" s="363" t="s">
        <v>2410</v>
      </c>
      <c r="Y860" s="25"/>
      <c r="Z860" s="265" t="str">
        <f>IF(AND('Scope of Work'!AB2=TRUE,'Scope of Work'!AB12=TRUE,'Scope of Work'!AB26=TRUE,H7=FALSE,'Project Information'!K4=FALSE,'Scope of Work'!AB68=TRUE),"Y","N")</f>
        <v>N</v>
      </c>
      <c r="AA860" s="265" t="str">
        <f t="shared" si="30"/>
        <v>N</v>
      </c>
      <c r="AD860" s="79" t="s">
        <v>2484</v>
      </c>
      <c r="AE860" s="79" t="s">
        <v>2485</v>
      </c>
      <c r="AF860" s="79" t="s">
        <v>2486</v>
      </c>
    </row>
    <row r="861" spans="1:32" hidden="1">
      <c r="A861" s="239"/>
      <c r="B861" s="239"/>
      <c r="C861" s="239"/>
      <c r="D861" s="244" t="s">
        <v>2490</v>
      </c>
      <c r="E861" s="256" t="s">
        <v>2491</v>
      </c>
      <c r="F861" s="256" t="s">
        <v>2492</v>
      </c>
      <c r="G861" s="256" t="s">
        <v>2417</v>
      </c>
      <c r="H861" s="237" t="s">
        <v>2396</v>
      </c>
      <c r="I861" s="129">
        <v>0.9</v>
      </c>
      <c r="J861" s="129">
        <v>0</v>
      </c>
      <c r="K861" s="129">
        <v>0.75</v>
      </c>
      <c r="L861" s="85"/>
      <c r="M861" s="85"/>
      <c r="N861" s="86"/>
      <c r="O861" s="85"/>
      <c r="P861" s="168">
        <v>0</v>
      </c>
      <c r="Q861" s="363" t="s">
        <v>2418</v>
      </c>
      <c r="Y861" s="25"/>
      <c r="Z861" s="265" t="str">
        <f>IF(AND('Scope of Work'!AB2=TRUE,'Scope of Work'!AB12=TRUE,'Scope of Work'!AB32=TRUE,H7=FALSE,'Project Information'!K4=FALSE),"Y","N")</f>
        <v>N</v>
      </c>
      <c r="AA861" s="265" t="str">
        <f t="shared" si="30"/>
        <v>N</v>
      </c>
      <c r="AD861" s="79" t="s">
        <v>2493</v>
      </c>
      <c r="AE861" s="79" t="s">
        <v>2494</v>
      </c>
      <c r="AF861" s="79" t="s">
        <v>2495</v>
      </c>
    </row>
    <row r="862" spans="1:32" hidden="1">
      <c r="A862" s="239"/>
      <c r="B862" s="239"/>
      <c r="C862" s="239"/>
      <c r="D862" s="244" t="s">
        <v>2496</v>
      </c>
      <c r="E862" s="256" t="s">
        <v>2497</v>
      </c>
      <c r="F862" s="256" t="s">
        <v>2498</v>
      </c>
      <c r="G862" s="256" t="s">
        <v>2423</v>
      </c>
      <c r="H862" s="237" t="s">
        <v>2396</v>
      </c>
      <c r="I862" s="129">
        <v>1.7</v>
      </c>
      <c r="J862" s="129">
        <v>0</v>
      </c>
      <c r="K862" s="129">
        <v>1.75</v>
      </c>
      <c r="L862" s="85"/>
      <c r="M862" s="85"/>
      <c r="N862" s="86"/>
      <c r="O862" s="85"/>
      <c r="P862" s="168">
        <v>0</v>
      </c>
      <c r="Q862" s="363" t="s">
        <v>2424</v>
      </c>
      <c r="Y862" s="25"/>
      <c r="Z862" s="265" t="str">
        <f>IF(AND('Scope of Work'!AB2=TRUE,'Scope of Work'!AB12=TRUE,'Scope of Work'!AB38=TRUE,H7=FALSE,'Project Information'!K4=FALSE),"Y","N")</f>
        <v>N</v>
      </c>
      <c r="AA862" s="265" t="str">
        <f t="shared" si="30"/>
        <v>N</v>
      </c>
      <c r="AD862" s="79" t="s">
        <v>2499</v>
      </c>
      <c r="AE862" s="79" t="s">
        <v>2500</v>
      </c>
      <c r="AF862" s="79" t="s">
        <v>2501</v>
      </c>
    </row>
    <row r="863" spans="1:32" hidden="1">
      <c r="A863" s="73"/>
      <c r="B863" s="73"/>
      <c r="C863" s="73"/>
      <c r="D863" s="244" t="s">
        <v>2502</v>
      </c>
      <c r="E863" s="256" t="s">
        <v>2503</v>
      </c>
      <c r="F863" s="256" t="s">
        <v>2504</v>
      </c>
      <c r="G863" s="256" t="s">
        <v>2429</v>
      </c>
      <c r="H863" s="237" t="s">
        <v>2396</v>
      </c>
      <c r="I863" s="129">
        <v>1.75</v>
      </c>
      <c r="J863" s="129">
        <v>1.7</v>
      </c>
      <c r="K863" s="129">
        <v>1.75</v>
      </c>
      <c r="L863" s="85"/>
      <c r="M863" s="85"/>
      <c r="N863" s="86"/>
      <c r="O863" s="85"/>
      <c r="P863" s="168">
        <v>0</v>
      </c>
      <c r="Q863" s="363" t="s">
        <v>2424</v>
      </c>
      <c r="Y863" s="25"/>
      <c r="Z863" s="265" t="str">
        <f>IF(AND('Scope of Work'!AB2=TRUE,'Scope of Work'!AB12=TRUE,'Scope of Work'!AB38=TRUE,H7=FALSE,'Project Information'!K4=FALSE,'Scope of Work'!AB68=TRUE),"Y","N")</f>
        <v>N</v>
      </c>
      <c r="AA863" s="265" t="str">
        <f t="shared" si="30"/>
        <v>N</v>
      </c>
      <c r="AD863" s="79" t="s">
        <v>2499</v>
      </c>
      <c r="AE863" s="79" t="s">
        <v>2500</v>
      </c>
      <c r="AF863" s="79" t="s">
        <v>2501</v>
      </c>
    </row>
    <row r="864" spans="1:32" hidden="1">
      <c r="A864" s="239"/>
      <c r="B864" s="239"/>
      <c r="C864" s="239"/>
      <c r="D864" s="244" t="s">
        <v>2505</v>
      </c>
      <c r="E864" s="256" t="s">
        <v>2506</v>
      </c>
      <c r="F864" s="256" t="s">
        <v>2507</v>
      </c>
      <c r="G864" s="256" t="s">
        <v>601</v>
      </c>
      <c r="H864" s="237" t="s">
        <v>2396</v>
      </c>
      <c r="I864" s="129">
        <v>0.05</v>
      </c>
      <c r="J864" s="129">
        <v>0.8</v>
      </c>
      <c r="K864" s="129">
        <v>0.05</v>
      </c>
      <c r="L864" s="85"/>
      <c r="M864" s="85"/>
      <c r="N864" s="86"/>
      <c r="O864" s="85"/>
      <c r="P864" s="168">
        <v>0</v>
      </c>
      <c r="Q864" s="363" t="s">
        <v>2431</v>
      </c>
      <c r="Y864" s="25"/>
      <c r="Z864" s="265" t="str">
        <f>IF(AND('Scope of Work'!AB2=TRUE,'Scope of Work'!AB12=TRUE,'Scope of Work'!AB44=TRUE,H7=FALSE,'Project Information'!K4=FALSE),"Y","N")</f>
        <v>N</v>
      </c>
      <c r="AA864" s="265" t="str">
        <f t="shared" si="30"/>
        <v>N</v>
      </c>
      <c r="AD864" s="79" t="s">
        <v>2508</v>
      </c>
      <c r="AE864" s="79" t="s">
        <v>2509</v>
      </c>
      <c r="AF864" s="79" t="s">
        <v>2510</v>
      </c>
    </row>
    <row r="865" spans="1:32" hidden="1">
      <c r="A865" s="73"/>
      <c r="B865" s="73"/>
      <c r="C865" s="73"/>
      <c r="D865" s="244" t="s">
        <v>2511</v>
      </c>
      <c r="E865" s="256" t="s">
        <v>2512</v>
      </c>
      <c r="F865" s="256" t="s">
        <v>2513</v>
      </c>
      <c r="G865" s="256" t="s">
        <v>2436</v>
      </c>
      <c r="H865" s="237" t="s">
        <v>2396</v>
      </c>
      <c r="I865" s="129">
        <v>0.05</v>
      </c>
      <c r="J865" s="129">
        <v>0.75</v>
      </c>
      <c r="K865" s="129">
        <v>0.05</v>
      </c>
      <c r="L865" s="85"/>
      <c r="M865" s="85"/>
      <c r="N865" s="86"/>
      <c r="O865" s="85"/>
      <c r="P865" s="168">
        <v>0</v>
      </c>
      <c r="Q865" s="363" t="s">
        <v>2431</v>
      </c>
      <c r="Y865" s="25"/>
      <c r="Z865" s="265" t="str">
        <f>IF(AND('Scope of Work'!AB2=TRUE,'Scope of Work'!AB12=TRUE,'Scope of Work'!AB44=TRUE,H7=FALSE,'Project Information'!K4=FALSE,'Scope of Work'!AB68=TRUE),"Y","N")</f>
        <v>N</v>
      </c>
      <c r="AA865" s="265" t="str">
        <f t="shared" si="30"/>
        <v>N</v>
      </c>
      <c r="AD865" s="79" t="s">
        <v>2508</v>
      </c>
      <c r="AE865" s="79" t="s">
        <v>2509</v>
      </c>
      <c r="AF865" s="79" t="s">
        <v>2510</v>
      </c>
    </row>
    <row r="866" spans="1:32" hidden="1">
      <c r="A866" s="239"/>
      <c r="B866" s="239"/>
      <c r="C866" s="239"/>
      <c r="D866" s="244" t="s">
        <v>2514</v>
      </c>
      <c r="E866" s="256" t="s">
        <v>2515</v>
      </c>
      <c r="F866" s="256" t="s">
        <v>2516</v>
      </c>
      <c r="G866" s="256" t="s">
        <v>2438</v>
      </c>
      <c r="H866" s="237" t="s">
        <v>2396</v>
      </c>
      <c r="I866" s="129">
        <v>0.1</v>
      </c>
      <c r="J866" s="129">
        <v>0.85</v>
      </c>
      <c r="K866" s="129">
        <v>0.1</v>
      </c>
      <c r="L866" s="85"/>
      <c r="M866" s="85"/>
      <c r="N866" s="86"/>
      <c r="O866" s="85"/>
      <c r="P866" s="168">
        <v>0</v>
      </c>
      <c r="Q866" s="363" t="s">
        <v>2439</v>
      </c>
      <c r="Y866" s="25"/>
      <c r="Z866" s="265" t="str">
        <f>IF(AND('Scope of Work'!AB2=TRUE,'Scope of Work'!AB12=TRUE,'Scope of Work'!AB50=TRUE,H7=FALSE,'Project Information'!K4=FALSE),"Y","N")</f>
        <v>N</v>
      </c>
      <c r="AA866" s="265" t="str">
        <f t="shared" si="30"/>
        <v>N</v>
      </c>
      <c r="AD866" s="79" t="s">
        <v>2517</v>
      </c>
      <c r="AE866" s="79" t="s">
        <v>2518</v>
      </c>
      <c r="AF866" s="79" t="s">
        <v>2519</v>
      </c>
    </row>
    <row r="867" spans="1:32" hidden="1">
      <c r="A867" s="73"/>
      <c r="B867" s="73"/>
      <c r="C867" s="73"/>
      <c r="D867" s="244" t="s">
        <v>2520</v>
      </c>
      <c r="E867" s="256" t="s">
        <v>2521</v>
      </c>
      <c r="F867" s="256" t="s">
        <v>2522</v>
      </c>
      <c r="G867" s="256" t="s">
        <v>2444</v>
      </c>
      <c r="H867" s="237" t="s">
        <v>2396</v>
      </c>
      <c r="I867" s="129">
        <v>0.1</v>
      </c>
      <c r="J867" s="129">
        <v>0.75</v>
      </c>
      <c r="K867" s="129">
        <v>0.1</v>
      </c>
      <c r="L867" s="85"/>
      <c r="M867" s="85"/>
      <c r="N867" s="86"/>
      <c r="O867" s="85"/>
      <c r="P867" s="168">
        <v>0</v>
      </c>
      <c r="Q867" s="363" t="s">
        <v>2439</v>
      </c>
      <c r="Y867" s="25"/>
      <c r="Z867" s="265" t="str">
        <f>IF(AND('Scope of Work'!AB2=TRUE,'Scope of Work'!AB12=TRUE,'Scope of Work'!AB50=TRUE,H7=FALSE,'Project Information'!K4=FALSE,'Scope of Work'!AB68=TRUE),"Y","N")</f>
        <v>N</v>
      </c>
      <c r="AA867" s="265" t="str">
        <f t="shared" si="30"/>
        <v>N</v>
      </c>
      <c r="AD867" s="79" t="s">
        <v>2517</v>
      </c>
      <c r="AE867" s="79" t="s">
        <v>2518</v>
      </c>
      <c r="AF867" s="79" t="s">
        <v>2519</v>
      </c>
    </row>
    <row r="868" spans="1:32" hidden="1">
      <c r="A868" s="239"/>
      <c r="B868" s="239"/>
      <c r="C868" s="239"/>
      <c r="D868" s="244" t="s">
        <v>2523</v>
      </c>
      <c r="E868" s="256" t="s">
        <v>2524</v>
      </c>
      <c r="F868" s="256" t="s">
        <v>2525</v>
      </c>
      <c r="G868" s="256" t="s">
        <v>2446</v>
      </c>
      <c r="H868" s="237" t="s">
        <v>2396</v>
      </c>
      <c r="I868" s="129">
        <v>0.4</v>
      </c>
      <c r="J868" s="129">
        <v>0.35</v>
      </c>
      <c r="K868" s="129">
        <v>0.4</v>
      </c>
      <c r="L868" s="85"/>
      <c r="M868" s="85"/>
      <c r="N868" s="86"/>
      <c r="O868" s="85"/>
      <c r="P868" s="168">
        <v>0</v>
      </c>
      <c r="Q868" s="363" t="s">
        <v>2447</v>
      </c>
      <c r="Y868" s="25"/>
      <c r="Z868" s="265" t="str">
        <f>IF(AND('Scope of Work'!AB2=TRUE,'Scope of Work'!AB12=TRUE,'Scope of Work'!AB56=TRUE,H7=FALSE,'Project Information'!K4=FALSE),"Y","N")</f>
        <v>N</v>
      </c>
      <c r="AA868" s="265" t="str">
        <f t="shared" si="30"/>
        <v>N</v>
      </c>
      <c r="AD868" s="79" t="s">
        <v>2526</v>
      </c>
      <c r="AE868" s="79" t="s">
        <v>2527</v>
      </c>
      <c r="AF868" s="79" t="s">
        <v>2528</v>
      </c>
    </row>
    <row r="869" spans="1:32" hidden="1">
      <c r="A869" s="73"/>
      <c r="B869" s="73"/>
      <c r="C869" s="73"/>
      <c r="D869" s="244" t="s">
        <v>2529</v>
      </c>
      <c r="E869" s="256" t="s">
        <v>2530</v>
      </c>
      <c r="F869" s="256" t="s">
        <v>2531</v>
      </c>
      <c r="G869" s="256" t="s">
        <v>2452</v>
      </c>
      <c r="H869" s="237" t="s">
        <v>2396</v>
      </c>
      <c r="I869" s="129">
        <v>0.4</v>
      </c>
      <c r="J869" s="129">
        <v>0.75</v>
      </c>
      <c r="K869" s="129">
        <v>0.4</v>
      </c>
      <c r="L869" s="85"/>
      <c r="M869" s="85"/>
      <c r="N869" s="86"/>
      <c r="O869" s="85"/>
      <c r="P869" s="168">
        <v>0</v>
      </c>
      <c r="Q869" s="363" t="s">
        <v>2447</v>
      </c>
      <c r="Y869" s="25"/>
      <c r="Z869" s="265" t="str">
        <f>IF(AND('Scope of Work'!AB2=TRUE,'Scope of Work'!AB12=TRUE,'Scope of Work'!AB56=TRUE,H7=FALSE,'Project Information'!K4=FALSE,'Scope of Work'!AB68=TRUE),"Y","N")</f>
        <v>N</v>
      </c>
      <c r="AA869" s="265" t="str">
        <f t="shared" si="30"/>
        <v>N</v>
      </c>
      <c r="AD869" s="79" t="s">
        <v>2526</v>
      </c>
      <c r="AE869" s="79" t="s">
        <v>2527</v>
      </c>
      <c r="AF869" s="79" t="s">
        <v>2528</v>
      </c>
    </row>
    <row r="870" spans="1:32" hidden="1">
      <c r="A870" s="239"/>
      <c r="B870" s="239"/>
      <c r="C870" s="239"/>
      <c r="D870" s="244" t="s">
        <v>2532</v>
      </c>
      <c r="E870" s="256" t="s">
        <v>2533</v>
      </c>
      <c r="F870" s="256" t="s">
        <v>2534</v>
      </c>
      <c r="G870" s="256" t="s">
        <v>2454</v>
      </c>
      <c r="H870" s="237" t="s">
        <v>2396</v>
      </c>
      <c r="I870" s="129">
        <v>0</v>
      </c>
      <c r="J870" s="129">
        <v>0</v>
      </c>
      <c r="K870" s="129">
        <v>0.75</v>
      </c>
      <c r="L870" s="85"/>
      <c r="M870" s="85"/>
      <c r="N870" s="86"/>
      <c r="O870" s="85"/>
      <c r="P870" s="168">
        <v>0</v>
      </c>
      <c r="Q870" s="363" t="s">
        <v>2455</v>
      </c>
      <c r="Y870" s="25"/>
      <c r="Z870" s="265" t="str">
        <f>IF(AND('Scope of Work'!AB2=TRUE,'Scope of Work'!AB12=TRUE,'Scope of Work'!AB62=TRUE,H7=FALSE,'Project Information'!K4=FALSE),"Y","N")</f>
        <v>N</v>
      </c>
      <c r="AA870" s="265" t="str">
        <f t="shared" si="30"/>
        <v>N</v>
      </c>
      <c r="AD870" s="79" t="s">
        <v>2535</v>
      </c>
      <c r="AE870" s="79" t="s">
        <v>2536</v>
      </c>
      <c r="AF870" s="79" t="s">
        <v>2537</v>
      </c>
    </row>
    <row r="871" spans="1:32" hidden="1">
      <c r="A871" s="73"/>
      <c r="B871" s="73"/>
      <c r="C871" s="73"/>
      <c r="D871" s="244" t="s">
        <v>2538</v>
      </c>
      <c r="E871" s="256" t="s">
        <v>2539</v>
      </c>
      <c r="F871" s="256" t="s">
        <v>2540</v>
      </c>
      <c r="G871" s="256" t="s">
        <v>2460</v>
      </c>
      <c r="H871" s="237" t="s">
        <v>2396</v>
      </c>
      <c r="I871" s="129">
        <v>0</v>
      </c>
      <c r="J871" s="129">
        <v>0.75</v>
      </c>
      <c r="K871" s="129">
        <v>0.75</v>
      </c>
      <c r="L871" s="85"/>
      <c r="M871" s="85"/>
      <c r="N871" s="86"/>
      <c r="O871" s="85"/>
      <c r="P871" s="168">
        <v>0</v>
      </c>
      <c r="Q871" s="363" t="s">
        <v>2455</v>
      </c>
      <c r="Y871" s="25"/>
      <c r="Z871" s="265" t="str">
        <f>IF(AND('Scope of Work'!AB2=TRUE,'Scope of Work'!AB12=TRUE,'Scope of Work'!AB62=TRUE,H7=FALSE,'Project Information'!K4=FALSE,'Scope of Work'!AB68=TRUE),"Y","N")</f>
        <v>N</v>
      </c>
      <c r="AA871" s="265" t="str">
        <f t="shared" si="30"/>
        <v>N</v>
      </c>
      <c r="AD871" s="79" t="s">
        <v>2535</v>
      </c>
      <c r="AE871" s="79" t="s">
        <v>2536</v>
      </c>
      <c r="AF871" s="79" t="s">
        <v>2537</v>
      </c>
    </row>
    <row r="872" spans="1:32" hidden="1">
      <c r="A872" s="73"/>
      <c r="B872" s="73"/>
      <c r="C872" s="73"/>
      <c r="D872" s="244" t="s">
        <v>2541</v>
      </c>
      <c r="E872" s="256" t="s">
        <v>2542</v>
      </c>
      <c r="F872" s="256" t="s">
        <v>2543</v>
      </c>
      <c r="G872" s="256" t="s">
        <v>2462</v>
      </c>
      <c r="H872" s="237" t="s">
        <v>2396</v>
      </c>
      <c r="I872" s="129">
        <v>0</v>
      </c>
      <c r="J872" s="129">
        <v>0</v>
      </c>
      <c r="K872" s="129">
        <v>0</v>
      </c>
      <c r="L872" s="85"/>
      <c r="M872" s="85"/>
      <c r="N872" s="86"/>
      <c r="O872" s="85"/>
      <c r="P872" s="168">
        <v>0</v>
      </c>
      <c r="Q872" s="415"/>
      <c r="Y872" s="25"/>
      <c r="Z872" s="265" t="str">
        <f>IF(AND('Scope of Work'!AB2=TRUE,'Scope of Work'!AB12=TRUE,'Scope of Work'!AB80=TRUE,H7=FALSE,'Project Information'!K4=FALSE),"Y","N")</f>
        <v>N</v>
      </c>
      <c r="AA872" s="265" t="str">
        <f t="shared" si="30"/>
        <v>N</v>
      </c>
      <c r="AD872" s="79" t="s">
        <v>2544</v>
      </c>
      <c r="AE872" s="79" t="s">
        <v>2545</v>
      </c>
      <c r="AF872" s="79" t="s">
        <v>2546</v>
      </c>
    </row>
    <row r="873" spans="1:32" hidden="1">
      <c r="A873" s="73"/>
      <c r="B873" s="73"/>
      <c r="C873" s="73"/>
      <c r="D873" s="506"/>
      <c r="E873" s="246"/>
      <c r="F873" s="246"/>
      <c r="G873" s="538" t="s">
        <v>2547</v>
      </c>
      <c r="H873" s="507" t="s">
        <v>2386</v>
      </c>
      <c r="I873" s="508" t="s">
        <v>23</v>
      </c>
      <c r="J873" s="539" t="s">
        <v>2387</v>
      </c>
      <c r="K873" s="508" t="s">
        <v>25</v>
      </c>
      <c r="L873" s="509" t="s">
        <v>26</v>
      </c>
      <c r="M873" s="509" t="s">
        <v>26</v>
      </c>
      <c r="N873" s="507" t="s">
        <v>2388</v>
      </c>
      <c r="O873" s="507"/>
      <c r="P873" s="507" t="s">
        <v>29</v>
      </c>
      <c r="Q873" s="510" t="s">
        <v>30</v>
      </c>
      <c r="Y873" s="25"/>
      <c r="Z873" s="265" t="str">
        <f>IF('Scope of Work'!AB2=TRUE,IF(COUNTIF($AA$875:$AA$890,"Y"),"Show","Hide"),IF(COUNTIF($Z$875:$Z$890,"Y"),"Show","Hide"))</f>
        <v>Hide</v>
      </c>
      <c r="AA873" s="265" t="str">
        <f>IF(Z873="Show","Y","N")</f>
        <v>N</v>
      </c>
    </row>
    <row r="874" spans="1:32" hidden="1">
      <c r="A874" s="73"/>
      <c r="B874" s="73"/>
      <c r="C874" s="73"/>
      <c r="D874" s="506"/>
      <c r="E874" s="246"/>
      <c r="F874" s="246"/>
      <c r="G874" s="507" t="s">
        <v>98</v>
      </c>
      <c r="H874" s="509" t="s">
        <v>32</v>
      </c>
      <c r="I874" s="508" t="s">
        <v>33</v>
      </c>
      <c r="J874" s="508"/>
      <c r="K874" s="508" t="s">
        <v>33</v>
      </c>
      <c r="L874" s="509" t="s">
        <v>33</v>
      </c>
      <c r="M874" s="509" t="s">
        <v>29</v>
      </c>
      <c r="N874" s="507" t="s">
        <v>33</v>
      </c>
      <c r="O874" s="507"/>
      <c r="P874" s="507"/>
      <c r="Q874" s="512" t="s">
        <v>2393</v>
      </c>
      <c r="Y874" s="25"/>
      <c r="Z874" s="265" t="str">
        <f>IF('Scope of Work'!AB2=TRUE,IF(COUNTIF($AA$875:$AA$890,"Y"),"Show","Hide"),IF(COUNTIF($Z$875:$Z$890,"Y"),"Show","Hide"))</f>
        <v>Hide</v>
      </c>
      <c r="AA874" s="265" t="str">
        <f>IF(Z874="Show","Y","N")</f>
        <v>N</v>
      </c>
    </row>
    <row r="875" spans="1:32" hidden="1">
      <c r="A875" s="239"/>
      <c r="B875" s="239"/>
      <c r="C875" s="239"/>
      <c r="D875" s="244" t="s">
        <v>2548</v>
      </c>
      <c r="E875" s="256" t="s">
        <v>2549</v>
      </c>
      <c r="F875" s="256" t="s">
        <v>2550</v>
      </c>
      <c r="G875" s="256" t="s">
        <v>2395</v>
      </c>
      <c r="H875" s="237" t="s">
        <v>2396</v>
      </c>
      <c r="I875" s="129">
        <v>0.7</v>
      </c>
      <c r="J875" s="129">
        <v>0.7</v>
      </c>
      <c r="K875" s="129">
        <v>0.7</v>
      </c>
      <c r="L875" s="83">
        <v>715</v>
      </c>
      <c r="M875" s="85"/>
      <c r="N875" s="86"/>
      <c r="O875" s="85"/>
      <c r="P875" s="168">
        <v>0</v>
      </c>
      <c r="Q875" s="363" t="s">
        <v>2397</v>
      </c>
      <c r="Y875" s="25"/>
      <c r="Z875" s="265" t="str">
        <f>IF(AND('Scope of Work'!AB2=TRUE,'Scope of Work'!AB12=TRUE,'Scope of Work'!AB16=TRUE,H7=FALSE,'Project Information'!K4=FALSE),"Y","N")</f>
        <v>N</v>
      </c>
      <c r="AA875" s="265" t="str">
        <f t="shared" si="30"/>
        <v>N</v>
      </c>
      <c r="AD875" s="79" t="s">
        <v>2551</v>
      </c>
      <c r="AE875" s="79" t="s">
        <v>2552</v>
      </c>
      <c r="AF875" s="79" t="s">
        <v>2553</v>
      </c>
    </row>
    <row r="876" spans="1:32" hidden="1">
      <c r="A876" s="73"/>
      <c r="B876" s="73"/>
      <c r="C876" s="73"/>
      <c r="D876" s="244" t="s">
        <v>2554</v>
      </c>
      <c r="E876" s="256" t="s">
        <v>2555</v>
      </c>
      <c r="F876" s="256" t="s">
        <v>2556</v>
      </c>
      <c r="G876" s="256" t="s">
        <v>2402</v>
      </c>
      <c r="H876" s="237" t="s">
        <v>2396</v>
      </c>
      <c r="I876" s="129">
        <v>0.7</v>
      </c>
      <c r="J876" s="129">
        <v>0</v>
      </c>
      <c r="K876" s="129">
        <v>0.7</v>
      </c>
      <c r="L876" s="85"/>
      <c r="M876" s="85"/>
      <c r="N876" s="86"/>
      <c r="O876" s="85"/>
      <c r="P876" s="168">
        <v>0</v>
      </c>
      <c r="Q876" s="363" t="s">
        <v>2397</v>
      </c>
      <c r="Y876" s="25"/>
      <c r="Z876" s="265" t="str">
        <f>IF(AND('Scope of Work'!AB2=TRUE,'Scope of Work'!AB12=TRUE,'Scope of Work'!AB16=TRUE,H7=FALSE,'Project Information'!K4=FALSE,'Scope of Work'!AB68=TRUE),"Y","N")</f>
        <v>N</v>
      </c>
      <c r="AA876" s="265" t="str">
        <f t="shared" si="30"/>
        <v>N</v>
      </c>
      <c r="AD876" s="79" t="s">
        <v>2551</v>
      </c>
      <c r="AE876" s="79" t="s">
        <v>2552</v>
      </c>
      <c r="AF876" s="79" t="s">
        <v>2553</v>
      </c>
    </row>
    <row r="877" spans="1:32" hidden="1">
      <c r="A877" s="239"/>
      <c r="B877" s="239"/>
      <c r="C877" s="239"/>
      <c r="D877" s="244" t="s">
        <v>2557</v>
      </c>
      <c r="E877" s="256" t="s">
        <v>2558</v>
      </c>
      <c r="F877" s="256" t="s">
        <v>2559</v>
      </c>
      <c r="G877" s="256" t="s">
        <v>2122</v>
      </c>
      <c r="H877" s="237" t="s">
        <v>2396</v>
      </c>
      <c r="I877" s="129">
        <v>0</v>
      </c>
      <c r="J877" s="129">
        <v>0.75</v>
      </c>
      <c r="K877" s="129">
        <v>0</v>
      </c>
      <c r="L877" s="83">
        <v>715</v>
      </c>
      <c r="M877" s="85"/>
      <c r="N877" s="86"/>
      <c r="O877" s="85"/>
      <c r="P877" s="168">
        <v>0</v>
      </c>
      <c r="Q877" s="363" t="s">
        <v>2404</v>
      </c>
      <c r="Y877" s="25"/>
      <c r="Z877" s="265" t="str">
        <f>IF(AND('Scope of Work'!AB2=TRUE,'Scope of Work'!AB12=TRUE,'Scope of Work'!AB76=TRUE,H7=FALSE,'Project Information'!K4=FALSE),"Y","N")</f>
        <v>N</v>
      </c>
      <c r="AA877" s="265" t="str">
        <f t="shared" si="30"/>
        <v>N</v>
      </c>
      <c r="AD877" s="79" t="s">
        <v>2560</v>
      </c>
      <c r="AE877" s="79" t="s">
        <v>2561</v>
      </c>
      <c r="AF877" s="79" t="s">
        <v>2562</v>
      </c>
    </row>
    <row r="878" spans="1:32" hidden="1">
      <c r="A878" s="239"/>
      <c r="B878" s="239"/>
      <c r="C878" s="239"/>
      <c r="D878" s="244" t="s">
        <v>2563</v>
      </c>
      <c r="E878" s="256" t="s">
        <v>2564</v>
      </c>
      <c r="F878" s="256" t="s">
        <v>2565</v>
      </c>
      <c r="G878" s="256" t="s">
        <v>2409</v>
      </c>
      <c r="H878" s="237" t="s">
        <v>2396</v>
      </c>
      <c r="I878" s="129">
        <v>0.5</v>
      </c>
      <c r="J878" s="129">
        <v>0.25</v>
      </c>
      <c r="K878" s="129">
        <v>0.5</v>
      </c>
      <c r="L878" s="83">
        <v>715</v>
      </c>
      <c r="M878" s="85"/>
      <c r="N878" s="86"/>
      <c r="O878" s="85"/>
      <c r="P878" s="168">
        <v>0</v>
      </c>
      <c r="Q878" s="363" t="s">
        <v>2410</v>
      </c>
      <c r="Y878" s="25"/>
      <c r="Z878" s="265" t="str">
        <f>IF(AND('Scope of Work'!AB2=TRUE,'Scope of Work'!AB12=TRUE,'Scope of Work'!AB28=TRUE,H7=FALSE,'Project Information'!K4=FALSE),"Y","N")</f>
        <v>N</v>
      </c>
      <c r="AA878" s="265" t="str">
        <f t="shared" si="30"/>
        <v>N</v>
      </c>
      <c r="AD878" s="79" t="s">
        <v>2566</v>
      </c>
      <c r="AE878" s="79" t="s">
        <v>2567</v>
      </c>
      <c r="AF878" s="79" t="s">
        <v>2568</v>
      </c>
    </row>
    <row r="879" spans="1:32" hidden="1">
      <c r="A879" s="73"/>
      <c r="B879" s="73"/>
      <c r="C879" s="73"/>
      <c r="D879" s="244" t="s">
        <v>2569</v>
      </c>
      <c r="E879" s="256" t="s">
        <v>2570</v>
      </c>
      <c r="F879" s="256" t="s">
        <v>2571</v>
      </c>
      <c r="G879" s="256" t="s">
        <v>2415</v>
      </c>
      <c r="H879" s="237" t="s">
        <v>2396</v>
      </c>
      <c r="I879" s="129">
        <v>0.5</v>
      </c>
      <c r="J879" s="129">
        <v>0.75</v>
      </c>
      <c r="K879" s="129">
        <v>0.5</v>
      </c>
      <c r="L879" s="85"/>
      <c r="M879" s="85"/>
      <c r="N879" s="86"/>
      <c r="O879" s="85"/>
      <c r="P879" s="168">
        <v>0</v>
      </c>
      <c r="Q879" s="363" t="s">
        <v>2410</v>
      </c>
      <c r="Y879" s="25"/>
      <c r="Z879" s="265" t="str">
        <f>IF(AND('Scope of Work'!AB2=TRUE,'Scope of Work'!AB12=TRUE,'Scope of Work'!AB28=TRUE,H7=FALSE,'Project Information'!K4=FALSE,'Scope of Work'!AB68=TRUE),"Y","N")</f>
        <v>N</v>
      </c>
      <c r="AA879" s="265" t="str">
        <f t="shared" ref="AA879:AA941" si="31">IF($Z879="Y","Y","N")</f>
        <v>N</v>
      </c>
      <c r="AD879" s="79" t="s">
        <v>2566</v>
      </c>
      <c r="AE879" s="79" t="s">
        <v>2567</v>
      </c>
      <c r="AF879" s="79" t="s">
        <v>2568</v>
      </c>
    </row>
    <row r="880" spans="1:32" hidden="1">
      <c r="A880" s="239"/>
      <c r="B880" s="239"/>
      <c r="C880" s="239"/>
      <c r="D880" s="244" t="s">
        <v>2572</v>
      </c>
      <c r="E880" s="256" t="s">
        <v>2573</v>
      </c>
      <c r="F880" s="256" t="s">
        <v>2574</v>
      </c>
      <c r="G880" s="256" t="s">
        <v>2417</v>
      </c>
      <c r="H880" s="237" t="s">
        <v>2396</v>
      </c>
      <c r="I880" s="129">
        <v>0.9</v>
      </c>
      <c r="J880" s="129">
        <v>0</v>
      </c>
      <c r="K880" s="129">
        <v>0.75</v>
      </c>
      <c r="L880" s="83">
        <v>715</v>
      </c>
      <c r="M880" s="85"/>
      <c r="N880" s="86"/>
      <c r="O880" s="85"/>
      <c r="P880" s="168">
        <v>0</v>
      </c>
      <c r="Q880" s="363" t="s">
        <v>2418</v>
      </c>
      <c r="Y880" s="25"/>
      <c r="Z880" s="265" t="str">
        <f>IF(AND('Scope of Work'!AB2=TRUE,'Scope of Work'!AB12=TRUE,'Scope of Work'!AB34=TRUE,H7=FALSE,'Project Information'!K4=FALSE),"Y","N")</f>
        <v>N</v>
      </c>
      <c r="AA880" s="265" t="str">
        <f t="shared" si="31"/>
        <v>N</v>
      </c>
      <c r="AD880" s="79" t="s">
        <v>2575</v>
      </c>
      <c r="AE880" s="79" t="s">
        <v>2576</v>
      </c>
      <c r="AF880" s="79" t="s">
        <v>2577</v>
      </c>
    </row>
    <row r="881" spans="1:32" hidden="1">
      <c r="A881" s="239"/>
      <c r="B881" s="239"/>
      <c r="C881" s="239"/>
      <c r="D881" s="244" t="s">
        <v>2578</v>
      </c>
      <c r="E881" s="256" t="s">
        <v>2579</v>
      </c>
      <c r="F881" s="256" t="s">
        <v>2580</v>
      </c>
      <c r="G881" s="256" t="s">
        <v>2423</v>
      </c>
      <c r="H881" s="237" t="s">
        <v>2396</v>
      </c>
      <c r="I881" s="129">
        <v>1.7</v>
      </c>
      <c r="J881" s="129">
        <v>0</v>
      </c>
      <c r="K881" s="129">
        <v>1.75</v>
      </c>
      <c r="L881" s="83">
        <v>715</v>
      </c>
      <c r="M881" s="85"/>
      <c r="N881" s="86"/>
      <c r="O881" s="85"/>
      <c r="P881" s="168">
        <v>0</v>
      </c>
      <c r="Q881" s="363" t="s">
        <v>2424</v>
      </c>
      <c r="Y881" s="25"/>
      <c r="Z881" s="265" t="str">
        <f>IF(AND('Scope of Work'!AB2=TRUE,'Scope of Work'!AB12=TRUE,'Scope of Work'!AB40=TRUE,H7=FALSE,'Project Information'!K4=FALSE),"Y","N")</f>
        <v>N</v>
      </c>
      <c r="AA881" s="265" t="str">
        <f t="shared" si="31"/>
        <v>N</v>
      </c>
      <c r="AD881" s="79" t="s">
        <v>2581</v>
      </c>
      <c r="AE881" s="79" t="s">
        <v>2582</v>
      </c>
      <c r="AF881" s="79" t="s">
        <v>2583</v>
      </c>
    </row>
    <row r="882" spans="1:32" hidden="1">
      <c r="A882" s="73"/>
      <c r="B882" s="73"/>
      <c r="C882" s="73"/>
      <c r="D882" s="244" t="s">
        <v>2584</v>
      </c>
      <c r="E882" s="256" t="s">
        <v>2585</v>
      </c>
      <c r="F882" s="256" t="s">
        <v>2586</v>
      </c>
      <c r="G882" s="256" t="s">
        <v>2429</v>
      </c>
      <c r="H882" s="237" t="s">
        <v>2396</v>
      </c>
      <c r="I882" s="129">
        <v>1.75</v>
      </c>
      <c r="J882" s="129">
        <v>1.7</v>
      </c>
      <c r="K882" s="129">
        <v>1.75</v>
      </c>
      <c r="L882" s="85"/>
      <c r="M882" s="85"/>
      <c r="N882" s="86"/>
      <c r="O882" s="85"/>
      <c r="P882" s="168">
        <v>0</v>
      </c>
      <c r="Q882" s="363" t="s">
        <v>2424</v>
      </c>
      <c r="Y882" s="25"/>
      <c r="Z882" s="265" t="str">
        <f>IF(AND('Scope of Work'!AB2=TRUE,'Scope of Work'!AB12=TRUE,'Scope of Work'!AB40=TRUE,H7=FALSE,'Project Information'!K4=FALSE,'Scope of Work'!AB68=TRUE),"Y","N")</f>
        <v>N</v>
      </c>
      <c r="AA882" s="265" t="str">
        <f t="shared" si="31"/>
        <v>N</v>
      </c>
      <c r="AD882" s="79" t="s">
        <v>2581</v>
      </c>
      <c r="AE882" s="79" t="s">
        <v>2582</v>
      </c>
      <c r="AF882" s="79" t="s">
        <v>2583</v>
      </c>
    </row>
    <row r="883" spans="1:32" hidden="1">
      <c r="A883" s="239"/>
      <c r="B883" s="239"/>
      <c r="C883" s="239"/>
      <c r="D883" s="244" t="s">
        <v>2587</v>
      </c>
      <c r="E883" s="256" t="s">
        <v>2588</v>
      </c>
      <c r="F883" s="256" t="s">
        <v>2589</v>
      </c>
      <c r="G883" s="256" t="s">
        <v>601</v>
      </c>
      <c r="H883" s="237" t="s">
        <v>2396</v>
      </c>
      <c r="I883" s="129">
        <v>0.05</v>
      </c>
      <c r="J883" s="129">
        <v>0.8</v>
      </c>
      <c r="K883" s="129">
        <v>0.05</v>
      </c>
      <c r="L883" s="83">
        <v>715</v>
      </c>
      <c r="M883" s="85"/>
      <c r="N883" s="86"/>
      <c r="O883" s="85"/>
      <c r="P883" s="168">
        <v>0</v>
      </c>
      <c r="Q883" s="363" t="s">
        <v>2431</v>
      </c>
      <c r="Y883" s="25"/>
      <c r="Z883" s="265" t="str">
        <f>IF(AND('Scope of Work'!AB2=TRUE,'Scope of Work'!AB12=TRUE,'Scope of Work'!AB46=TRUE,H7=FALSE,'Project Information'!K4=FALSE),"Y","N")</f>
        <v>N</v>
      </c>
      <c r="AA883" s="265" t="str">
        <f t="shared" si="31"/>
        <v>N</v>
      </c>
      <c r="AD883" s="79" t="s">
        <v>2590</v>
      </c>
      <c r="AE883" s="79" t="s">
        <v>2591</v>
      </c>
      <c r="AF883" s="79" t="s">
        <v>2592</v>
      </c>
    </row>
    <row r="884" spans="1:32" hidden="1">
      <c r="A884" s="73"/>
      <c r="B884" s="73"/>
      <c r="C884" s="73"/>
      <c r="D884" s="244" t="s">
        <v>2593</v>
      </c>
      <c r="E884" s="256" t="s">
        <v>2594</v>
      </c>
      <c r="F884" s="256" t="s">
        <v>2595</v>
      </c>
      <c r="G884" s="256" t="s">
        <v>2436</v>
      </c>
      <c r="H884" s="237" t="s">
        <v>2396</v>
      </c>
      <c r="I884" s="129">
        <v>0.05</v>
      </c>
      <c r="J884" s="129">
        <v>0.75</v>
      </c>
      <c r="K884" s="129">
        <v>0.05</v>
      </c>
      <c r="L884" s="85"/>
      <c r="M884" s="85"/>
      <c r="N884" s="86"/>
      <c r="O884" s="85"/>
      <c r="P884" s="168">
        <v>0</v>
      </c>
      <c r="Q884" s="363" t="s">
        <v>2431</v>
      </c>
      <c r="Y884" s="25"/>
      <c r="Z884" s="265" t="str">
        <f>IF(AND('Scope of Work'!AB2=TRUE,'Scope of Work'!AB12=TRUE,'Scope of Work'!AB46=TRUE,H7=FALSE,'Project Information'!K4=FALSE,'Scope of Work'!AB68=TRUE),"Y","N")</f>
        <v>N</v>
      </c>
      <c r="AA884" s="265" t="str">
        <f t="shared" si="31"/>
        <v>N</v>
      </c>
      <c r="AD884" s="79" t="s">
        <v>2590</v>
      </c>
      <c r="AE884" s="79" t="s">
        <v>2591</v>
      </c>
      <c r="AF884" s="79" t="s">
        <v>2592</v>
      </c>
    </row>
    <row r="885" spans="1:32" hidden="1">
      <c r="A885" s="239"/>
      <c r="B885" s="239"/>
      <c r="C885" s="239"/>
      <c r="D885" s="244" t="s">
        <v>2596</v>
      </c>
      <c r="E885" s="256" t="s">
        <v>2597</v>
      </c>
      <c r="F885" s="256" t="s">
        <v>2598</v>
      </c>
      <c r="G885" s="256" t="s">
        <v>2438</v>
      </c>
      <c r="H885" s="237" t="s">
        <v>2396</v>
      </c>
      <c r="I885" s="129">
        <v>0.1</v>
      </c>
      <c r="J885" s="129">
        <v>0.85</v>
      </c>
      <c r="K885" s="129">
        <v>0.1</v>
      </c>
      <c r="L885" s="83">
        <v>715</v>
      </c>
      <c r="M885" s="85"/>
      <c r="N885" s="86"/>
      <c r="O885" s="85"/>
      <c r="P885" s="168">
        <v>0</v>
      </c>
      <c r="Q885" s="363" t="s">
        <v>2439</v>
      </c>
      <c r="Y885" s="25"/>
      <c r="Z885" s="265" t="str">
        <f>IF(AND('Scope of Work'!AB2=TRUE,'Scope of Work'!AB12=TRUE,'Scope of Work'!AB52=TRUE,H7=FALSE,'Project Information'!K4=FALSE),"Y","N")</f>
        <v>N</v>
      </c>
      <c r="AA885" s="265" t="str">
        <f t="shared" si="31"/>
        <v>N</v>
      </c>
      <c r="AD885" s="79" t="s">
        <v>2599</v>
      </c>
      <c r="AE885" s="79" t="s">
        <v>2600</v>
      </c>
      <c r="AF885" s="79" t="s">
        <v>2601</v>
      </c>
    </row>
    <row r="886" spans="1:32" hidden="1">
      <c r="A886" s="73"/>
      <c r="B886" s="73"/>
      <c r="C886" s="73"/>
      <c r="D886" s="244" t="s">
        <v>2602</v>
      </c>
      <c r="E886" s="256" t="s">
        <v>2603</v>
      </c>
      <c r="F886" s="256" t="s">
        <v>2604</v>
      </c>
      <c r="G886" s="256" t="s">
        <v>2444</v>
      </c>
      <c r="H886" s="237" t="s">
        <v>2396</v>
      </c>
      <c r="I886" s="129">
        <v>0.1</v>
      </c>
      <c r="J886" s="129">
        <v>0.75</v>
      </c>
      <c r="K886" s="129">
        <v>0.1</v>
      </c>
      <c r="L886" s="85"/>
      <c r="M886" s="85"/>
      <c r="N886" s="86"/>
      <c r="O886" s="85"/>
      <c r="P886" s="168">
        <v>0</v>
      </c>
      <c r="Q886" s="363" t="s">
        <v>2439</v>
      </c>
      <c r="Y886" s="25"/>
      <c r="Z886" s="265" t="str">
        <f>IF(AND('Scope of Work'!AB2=TRUE,'Scope of Work'!AB12=TRUE,'Scope of Work'!AB52=TRUE,H7=FALSE,'Project Information'!K4=FALSE,'Scope of Work'!AB68=TRUE),"Y","N")</f>
        <v>N</v>
      </c>
      <c r="AA886" s="265" t="str">
        <f t="shared" si="31"/>
        <v>N</v>
      </c>
      <c r="AD886" s="79" t="s">
        <v>2599</v>
      </c>
      <c r="AE886" s="79" t="s">
        <v>2600</v>
      </c>
      <c r="AF886" s="79" t="s">
        <v>2601</v>
      </c>
    </row>
    <row r="887" spans="1:32" hidden="1">
      <c r="A887" s="239"/>
      <c r="B887" s="239"/>
      <c r="C887" s="239"/>
      <c r="D887" s="244" t="s">
        <v>2605</v>
      </c>
      <c r="E887" s="256" t="s">
        <v>2606</v>
      </c>
      <c r="F887" s="256" t="s">
        <v>2607</v>
      </c>
      <c r="G887" s="256" t="s">
        <v>2446</v>
      </c>
      <c r="H887" s="237" t="s">
        <v>2396</v>
      </c>
      <c r="I887" s="129">
        <v>0.4</v>
      </c>
      <c r="J887" s="129">
        <v>0.35</v>
      </c>
      <c r="K887" s="129">
        <v>0.4</v>
      </c>
      <c r="L887" s="83">
        <v>715</v>
      </c>
      <c r="M887" s="85"/>
      <c r="N887" s="86"/>
      <c r="O887" s="85"/>
      <c r="P887" s="168">
        <v>0</v>
      </c>
      <c r="Q887" s="363" t="s">
        <v>2447</v>
      </c>
      <c r="Y887" s="25"/>
      <c r="Z887" s="265" t="str">
        <f>IF(AND('Scope of Work'!AB2=TRUE,'Scope of Work'!AB12=TRUE,'Scope of Work'!AB58=TRUE,H7=FALSE,'Project Information'!K4=FALSE),"Y","N")</f>
        <v>N</v>
      </c>
      <c r="AA887" s="265" t="str">
        <f t="shared" si="31"/>
        <v>N</v>
      </c>
      <c r="AD887" s="79" t="s">
        <v>2608</v>
      </c>
      <c r="AE887" s="79" t="s">
        <v>2609</v>
      </c>
      <c r="AF887" s="79" t="s">
        <v>2610</v>
      </c>
    </row>
    <row r="888" spans="1:32" hidden="1">
      <c r="A888" s="73"/>
      <c r="B888" s="73"/>
      <c r="C888" s="73"/>
      <c r="D888" s="244" t="s">
        <v>2611</v>
      </c>
      <c r="E888" s="256" t="s">
        <v>2612</v>
      </c>
      <c r="F888" s="256" t="s">
        <v>2613</v>
      </c>
      <c r="G888" s="256" t="s">
        <v>2452</v>
      </c>
      <c r="H888" s="237" t="s">
        <v>2396</v>
      </c>
      <c r="I888" s="129">
        <v>0.4</v>
      </c>
      <c r="J888" s="129">
        <v>0.75</v>
      </c>
      <c r="K888" s="129">
        <v>0.4</v>
      </c>
      <c r="L888" s="85"/>
      <c r="M888" s="85"/>
      <c r="N888" s="86"/>
      <c r="O888" s="85"/>
      <c r="P888" s="168">
        <v>0</v>
      </c>
      <c r="Q888" s="363" t="s">
        <v>2447</v>
      </c>
      <c r="Y888" s="25"/>
      <c r="Z888" s="265" t="str">
        <f>IF(AND('Scope of Work'!AB2=TRUE,'Scope of Work'!AB12=TRUE,'Scope of Work'!AB58=TRUE,H7=FALSE,'Project Information'!K4=FALSE,'Scope of Work'!AB68=TRUE),"Y","N")</f>
        <v>N</v>
      </c>
      <c r="AA888" s="265" t="str">
        <f t="shared" si="31"/>
        <v>N</v>
      </c>
      <c r="AD888" s="79" t="s">
        <v>2608</v>
      </c>
      <c r="AE888" s="79" t="s">
        <v>2609</v>
      </c>
      <c r="AF888" s="79" t="s">
        <v>2610</v>
      </c>
    </row>
    <row r="889" spans="1:32" hidden="1">
      <c r="A889" s="239"/>
      <c r="B889" s="239"/>
      <c r="C889" s="239"/>
      <c r="D889" s="244" t="s">
        <v>2614</v>
      </c>
      <c r="E889" s="256" t="s">
        <v>2615</v>
      </c>
      <c r="F889" s="256" t="s">
        <v>2616</v>
      </c>
      <c r="G889" s="256" t="s">
        <v>2454</v>
      </c>
      <c r="H889" s="237" t="s">
        <v>2396</v>
      </c>
      <c r="I889" s="129">
        <v>0</v>
      </c>
      <c r="J889" s="129">
        <v>0</v>
      </c>
      <c r="K889" s="129">
        <v>0.75</v>
      </c>
      <c r="L889" s="83">
        <v>715</v>
      </c>
      <c r="M889" s="85"/>
      <c r="N889" s="86"/>
      <c r="O889" s="85"/>
      <c r="P889" s="168">
        <v>0</v>
      </c>
      <c r="Q889" s="363" t="s">
        <v>2455</v>
      </c>
      <c r="Y889" s="25"/>
      <c r="Z889" s="265" t="str">
        <f>IF(AND('Scope of Work'!AB2=TRUE,'Scope of Work'!AB12=TRUE,'Scope of Work'!AB64=TRUE,H7=FALSE,'Project Information'!K4=FALSE),"Y","N")</f>
        <v>N</v>
      </c>
      <c r="AA889" s="265" t="str">
        <f t="shared" si="31"/>
        <v>N</v>
      </c>
      <c r="AD889" s="79" t="s">
        <v>2617</v>
      </c>
      <c r="AE889" s="79" t="s">
        <v>2618</v>
      </c>
      <c r="AF889" s="79" t="s">
        <v>2619</v>
      </c>
    </row>
    <row r="890" spans="1:32" hidden="1">
      <c r="A890" s="73"/>
      <c r="B890" s="73"/>
      <c r="C890" s="73"/>
      <c r="D890" s="244" t="s">
        <v>2620</v>
      </c>
      <c r="E890" s="256" t="s">
        <v>2621</v>
      </c>
      <c r="F890" s="256" t="s">
        <v>2622</v>
      </c>
      <c r="G890" s="256" t="s">
        <v>2460</v>
      </c>
      <c r="H890" s="237" t="s">
        <v>2396</v>
      </c>
      <c r="I890" s="129">
        <v>0</v>
      </c>
      <c r="J890" s="129">
        <v>0.75</v>
      </c>
      <c r="K890" s="129">
        <v>0.75</v>
      </c>
      <c r="L890" s="85"/>
      <c r="M890" s="85"/>
      <c r="N890" s="86"/>
      <c r="O890" s="85"/>
      <c r="P890" s="168">
        <v>0</v>
      </c>
      <c r="Q890" s="363" t="s">
        <v>2455</v>
      </c>
      <c r="Y890" s="25"/>
      <c r="Z890" s="265" t="str">
        <f>IF(AND('Scope of Work'!AB2=TRUE,'Scope of Work'!AB12=TRUE,'Scope of Work'!AB64=TRUE,H7=FALSE,'Project Information'!K4=FALSE,'Scope of Work'!AB68=TRUE),"Y","N")</f>
        <v>N</v>
      </c>
      <c r="AA890" s="265" t="str">
        <f t="shared" si="31"/>
        <v>N</v>
      </c>
      <c r="AD890" s="79" t="s">
        <v>2617</v>
      </c>
      <c r="AE890" s="79" t="s">
        <v>2618</v>
      </c>
      <c r="AF890" s="79" t="s">
        <v>2619</v>
      </c>
    </row>
    <row r="891" spans="1:32" hidden="1">
      <c r="A891" s="73"/>
      <c r="B891" s="73"/>
      <c r="C891" s="73"/>
      <c r="D891" s="506"/>
      <c r="E891" s="246"/>
      <c r="F891" s="246"/>
      <c r="G891" s="538" t="s">
        <v>2623</v>
      </c>
      <c r="H891" s="507" t="s">
        <v>2386</v>
      </c>
      <c r="I891" s="508" t="s">
        <v>23</v>
      </c>
      <c r="J891" s="539" t="s">
        <v>2387</v>
      </c>
      <c r="K891" s="508" t="s">
        <v>25</v>
      </c>
      <c r="L891" s="509" t="s">
        <v>26</v>
      </c>
      <c r="M891" s="509" t="s">
        <v>26</v>
      </c>
      <c r="N891" s="507" t="s">
        <v>2388</v>
      </c>
      <c r="O891" s="507"/>
      <c r="P891" s="507" t="s">
        <v>29</v>
      </c>
      <c r="Q891" s="510" t="s">
        <v>30</v>
      </c>
      <c r="Y891" s="25"/>
      <c r="Z891" s="265" t="str">
        <f>IF('Scope of Work'!AB2=TRUE,IF(COUNTIF($AA$893:$AA$908,"Y"),"Show","Hide"),IF(COUNTIF($Z$893:$Z$908,"Y"),"Show","Hide"))</f>
        <v>Hide</v>
      </c>
      <c r="AA891" s="265" t="str">
        <f>IF(Z891="Show","Y","N")</f>
        <v>N</v>
      </c>
    </row>
    <row r="892" spans="1:32" hidden="1">
      <c r="A892" s="73"/>
      <c r="B892" s="73"/>
      <c r="C892" s="73"/>
      <c r="D892" s="506"/>
      <c r="E892" s="246"/>
      <c r="F892" s="246"/>
      <c r="G892" s="507" t="s">
        <v>98</v>
      </c>
      <c r="H892" s="509" t="s">
        <v>32</v>
      </c>
      <c r="I892" s="508" t="s">
        <v>33</v>
      </c>
      <c r="J892" s="508"/>
      <c r="K892" s="508" t="s">
        <v>33</v>
      </c>
      <c r="L892" s="509" t="s">
        <v>33</v>
      </c>
      <c r="M892" s="509" t="s">
        <v>29</v>
      </c>
      <c r="N892" s="507" t="s">
        <v>33</v>
      </c>
      <c r="O892" s="507"/>
      <c r="P892" s="507"/>
      <c r="Q892" s="512" t="s">
        <v>2393</v>
      </c>
      <c r="Y892" s="25"/>
      <c r="Z892" s="265" t="str">
        <f>IF('Scope of Work'!AB2=TRUE,IF(COUNTIF($AA$893:$AA$908,"Y"),"Show","Hide"),IF(COUNTIF($Z$893:$Z$908,"Y"),"Show","Hide"))</f>
        <v>Hide</v>
      </c>
      <c r="AA892" s="265" t="str">
        <f>IF(Z892="Show","Y","N")</f>
        <v>N</v>
      </c>
    </row>
    <row r="893" spans="1:32" hidden="1">
      <c r="A893" s="239"/>
      <c r="B893" s="239"/>
      <c r="C893" s="239"/>
      <c r="D893" s="244" t="s">
        <v>2624</v>
      </c>
      <c r="E893" s="256" t="s">
        <v>2625</v>
      </c>
      <c r="F893" s="256" t="s">
        <v>2626</v>
      </c>
      <c r="G893" s="256" t="s">
        <v>2395</v>
      </c>
      <c r="H893" s="237" t="s">
        <v>2396</v>
      </c>
      <c r="I893" s="129">
        <v>0.7</v>
      </c>
      <c r="J893" s="129">
        <v>0.7</v>
      </c>
      <c r="K893" s="129">
        <v>0.7</v>
      </c>
      <c r="L893" s="85"/>
      <c r="M893" s="85"/>
      <c r="N893" s="234">
        <v>9999</v>
      </c>
      <c r="O893" s="85"/>
      <c r="P893" s="168">
        <v>0</v>
      </c>
      <c r="Q893" s="363" t="s">
        <v>2397</v>
      </c>
      <c r="Y893" s="25"/>
      <c r="Z893" s="265" t="str">
        <f>IF(AND('Scope of Work'!AB2=TRUE,'Scope of Work'!AB12=TRUE,'Scope of Work'!AB17=TRUE,H7=FALSE,'Project Information'!K4=FALSE),"Y","N")</f>
        <v>N</v>
      </c>
      <c r="AA893" s="265" t="str">
        <f t="shared" si="31"/>
        <v>N</v>
      </c>
      <c r="AD893" s="79" t="s">
        <v>2627</v>
      </c>
      <c r="AE893" s="79" t="s">
        <v>2628</v>
      </c>
      <c r="AF893" s="79" t="s">
        <v>2629</v>
      </c>
    </row>
    <row r="894" spans="1:32" hidden="1">
      <c r="A894" s="73"/>
      <c r="B894" s="73"/>
      <c r="C894" s="73"/>
      <c r="D894" s="244" t="s">
        <v>2630</v>
      </c>
      <c r="E894" s="256" t="s">
        <v>2631</v>
      </c>
      <c r="F894" s="256" t="s">
        <v>2632</v>
      </c>
      <c r="G894" s="256" t="s">
        <v>2402</v>
      </c>
      <c r="H894" s="237" t="s">
        <v>2396</v>
      </c>
      <c r="I894" s="129">
        <v>0.7</v>
      </c>
      <c r="J894" s="129">
        <v>0</v>
      </c>
      <c r="K894" s="129">
        <v>0.7</v>
      </c>
      <c r="L894" s="85"/>
      <c r="M894" s="85"/>
      <c r="N894" s="86"/>
      <c r="O894" s="85"/>
      <c r="P894" s="168">
        <v>0</v>
      </c>
      <c r="Q894" s="363" t="s">
        <v>2397</v>
      </c>
      <c r="Y894" s="25"/>
      <c r="Z894" s="265" t="str">
        <f>IF(AND('Scope of Work'!AB2=TRUE,'Scope of Work'!AB12=TRUE,'Scope of Work'!AB17=TRUE,H7=FALSE,'Project Information'!K4=FALSE),"Y","N")</f>
        <v>N</v>
      </c>
      <c r="AA894" s="265" t="str">
        <f t="shared" si="31"/>
        <v>N</v>
      </c>
      <c r="AD894" s="79" t="s">
        <v>2627</v>
      </c>
      <c r="AE894" s="79" t="s">
        <v>2628</v>
      </c>
      <c r="AF894" s="79" t="s">
        <v>2629</v>
      </c>
    </row>
    <row r="895" spans="1:32" hidden="1">
      <c r="A895" s="239"/>
      <c r="B895" s="239"/>
      <c r="C895" s="239"/>
      <c r="D895" s="244" t="s">
        <v>2633</v>
      </c>
      <c r="E895" s="256" t="s">
        <v>2634</v>
      </c>
      <c r="F895" s="256" t="s">
        <v>2635</v>
      </c>
      <c r="G895" s="256" t="s">
        <v>2122</v>
      </c>
      <c r="H895" s="237" t="s">
        <v>2396</v>
      </c>
      <c r="I895" s="129">
        <v>0</v>
      </c>
      <c r="J895" s="129">
        <v>0.75</v>
      </c>
      <c r="K895" s="129">
        <v>0</v>
      </c>
      <c r="L895" s="85"/>
      <c r="M895" s="85"/>
      <c r="N895" s="234">
        <v>9999</v>
      </c>
      <c r="O895" s="85"/>
      <c r="P895" s="168">
        <v>0</v>
      </c>
      <c r="Q895" s="363" t="s">
        <v>2404</v>
      </c>
      <c r="Y895" s="25"/>
      <c r="Z895" s="265" t="str">
        <f>IF(AND('Scope of Work'!AB2=TRUE,'Scope of Work'!AB12=TRUE,'Scope of Work'!AB77=TRUE,H7=FALSE,'Project Information'!K4=FALSE),"Y","N")</f>
        <v>N</v>
      </c>
      <c r="AA895" s="265" t="str">
        <f t="shared" si="31"/>
        <v>N</v>
      </c>
      <c r="AD895" s="79" t="s">
        <v>2636</v>
      </c>
      <c r="AE895" s="79" t="s">
        <v>2637</v>
      </c>
      <c r="AF895" s="79" t="s">
        <v>2638</v>
      </c>
    </row>
    <row r="896" spans="1:32" hidden="1">
      <c r="A896" s="239"/>
      <c r="B896" s="239"/>
      <c r="C896" s="239"/>
      <c r="D896" s="244" t="s">
        <v>2639</v>
      </c>
      <c r="E896" s="256" t="s">
        <v>2640</v>
      </c>
      <c r="F896" s="256" t="s">
        <v>2641</v>
      </c>
      <c r="G896" s="256" t="s">
        <v>2409</v>
      </c>
      <c r="H896" s="237" t="s">
        <v>2396</v>
      </c>
      <c r="I896" s="129">
        <v>0.5</v>
      </c>
      <c r="J896" s="129">
        <v>0.25</v>
      </c>
      <c r="K896" s="129">
        <v>0.5</v>
      </c>
      <c r="L896" s="85"/>
      <c r="M896" s="85"/>
      <c r="N896" s="234">
        <v>9999</v>
      </c>
      <c r="O896" s="85"/>
      <c r="P896" s="168">
        <v>0</v>
      </c>
      <c r="Q896" s="363" t="s">
        <v>2410</v>
      </c>
      <c r="Y896" s="25"/>
      <c r="Z896" s="265" t="str">
        <f>IF(AND('Scope of Work'!AB2=TRUE,'Scope of Work'!AB12=TRUE,'Scope of Work'!AB29=TRUE,H7=FALSE,'Project Information'!K4=FALSE),"Y","N")</f>
        <v>N</v>
      </c>
      <c r="AA896" s="265" t="str">
        <f t="shared" si="31"/>
        <v>N</v>
      </c>
      <c r="AD896" s="79" t="s">
        <v>2642</v>
      </c>
      <c r="AE896" s="79" t="s">
        <v>2643</v>
      </c>
      <c r="AF896" s="79" t="s">
        <v>2644</v>
      </c>
    </row>
    <row r="897" spans="1:32" hidden="1">
      <c r="A897" s="73"/>
      <c r="B897" s="73"/>
      <c r="C897" s="73"/>
      <c r="D897" s="244" t="s">
        <v>2645</v>
      </c>
      <c r="E897" s="256" t="s">
        <v>2646</v>
      </c>
      <c r="F897" s="256" t="s">
        <v>2647</v>
      </c>
      <c r="G897" s="256" t="s">
        <v>2415</v>
      </c>
      <c r="H897" s="237" t="s">
        <v>2396</v>
      </c>
      <c r="I897" s="129">
        <v>0.5</v>
      </c>
      <c r="J897" s="129">
        <v>0.75</v>
      </c>
      <c r="K897" s="129">
        <v>0.5</v>
      </c>
      <c r="L897" s="85"/>
      <c r="M897" s="85"/>
      <c r="N897" s="86"/>
      <c r="O897" s="85"/>
      <c r="P897" s="168">
        <v>0</v>
      </c>
      <c r="Q897" s="363" t="s">
        <v>2410</v>
      </c>
      <c r="Y897" s="25"/>
      <c r="Z897" s="265" t="str">
        <f>IF(AND('Scope of Work'!AB2=TRUE,'Scope of Work'!AB12=TRUE,'Scope of Work'!AB29=TRUE,H7=FALSE,'Project Information'!K4=FALSE),"Y","N")</f>
        <v>N</v>
      </c>
      <c r="AA897" s="265" t="str">
        <f t="shared" si="31"/>
        <v>N</v>
      </c>
      <c r="AD897" s="79" t="s">
        <v>2642</v>
      </c>
      <c r="AE897" s="79" t="s">
        <v>2643</v>
      </c>
      <c r="AF897" s="79" t="s">
        <v>2644</v>
      </c>
    </row>
    <row r="898" spans="1:32" hidden="1">
      <c r="A898" s="239"/>
      <c r="B898" s="239"/>
      <c r="C898" s="239"/>
      <c r="D898" s="244" t="s">
        <v>2648</v>
      </c>
      <c r="E898" s="256" t="s">
        <v>2649</v>
      </c>
      <c r="F898" s="256" t="s">
        <v>2650</v>
      </c>
      <c r="G898" s="256" t="s">
        <v>2417</v>
      </c>
      <c r="H898" s="237" t="s">
        <v>2396</v>
      </c>
      <c r="I898" s="129">
        <v>0.9</v>
      </c>
      <c r="J898" s="129">
        <v>0</v>
      </c>
      <c r="K898" s="129">
        <v>0.75</v>
      </c>
      <c r="L898" s="85"/>
      <c r="M898" s="85"/>
      <c r="N898" s="234">
        <v>9999</v>
      </c>
      <c r="O898" s="85"/>
      <c r="P898" s="168">
        <v>0</v>
      </c>
      <c r="Q898" s="363" t="s">
        <v>2418</v>
      </c>
      <c r="Y898" s="25"/>
      <c r="Z898" s="265" t="str">
        <f>IF(AND('Scope of Work'!AB2=TRUE,'Scope of Work'!AB12=TRUE,'Scope of Work'!AB35=TRUE,H7=FALSE,'Project Information'!K4=FALSE),"Y","N")</f>
        <v>N</v>
      </c>
      <c r="AA898" s="265" t="str">
        <f t="shared" si="31"/>
        <v>N</v>
      </c>
      <c r="AD898" s="79" t="s">
        <v>2651</v>
      </c>
      <c r="AE898" s="79" t="s">
        <v>2652</v>
      </c>
      <c r="AF898" s="79" t="s">
        <v>2653</v>
      </c>
    </row>
    <row r="899" spans="1:32" hidden="1">
      <c r="A899" s="239"/>
      <c r="B899" s="239"/>
      <c r="C899" s="239"/>
      <c r="D899" s="244" t="s">
        <v>2654</v>
      </c>
      <c r="E899" s="256" t="s">
        <v>2655</v>
      </c>
      <c r="F899" s="256" t="s">
        <v>2656</v>
      </c>
      <c r="G899" s="256" t="s">
        <v>2423</v>
      </c>
      <c r="H899" s="237" t="s">
        <v>2396</v>
      </c>
      <c r="I899" s="129">
        <v>1.7</v>
      </c>
      <c r="J899" s="129">
        <v>0</v>
      </c>
      <c r="K899" s="129">
        <v>1.75</v>
      </c>
      <c r="L899" s="85"/>
      <c r="M899" s="85"/>
      <c r="N899" s="234">
        <v>9999</v>
      </c>
      <c r="O899" s="85"/>
      <c r="P899" s="168">
        <v>0</v>
      </c>
      <c r="Q899" s="363" t="s">
        <v>2424</v>
      </c>
      <c r="Y899" s="25"/>
      <c r="Z899" s="265" t="str">
        <f>IF(AND('Scope of Work'!AB2=TRUE,'Scope of Work'!AB12=TRUE,'Scope of Work'!AB41=TRUE,H7=FALSE,'Project Information'!K4=FALSE),"Y","N")</f>
        <v>N</v>
      </c>
      <c r="AA899" s="265" t="str">
        <f t="shared" si="31"/>
        <v>N</v>
      </c>
      <c r="AD899" s="79" t="s">
        <v>2657</v>
      </c>
      <c r="AE899" s="79" t="s">
        <v>2658</v>
      </c>
      <c r="AF899" s="79" t="s">
        <v>2659</v>
      </c>
    </row>
    <row r="900" spans="1:32" hidden="1">
      <c r="A900" s="73"/>
      <c r="B900" s="73"/>
      <c r="C900" s="73"/>
      <c r="D900" s="244" t="s">
        <v>2660</v>
      </c>
      <c r="E900" s="256" t="s">
        <v>2661</v>
      </c>
      <c r="F900" s="256" t="s">
        <v>2662</v>
      </c>
      <c r="G900" s="256" t="s">
        <v>2429</v>
      </c>
      <c r="H900" s="237" t="s">
        <v>2396</v>
      </c>
      <c r="I900" s="129">
        <v>1.75</v>
      </c>
      <c r="J900" s="129">
        <v>1.7</v>
      </c>
      <c r="K900" s="129">
        <v>1.75</v>
      </c>
      <c r="L900" s="85"/>
      <c r="M900" s="85"/>
      <c r="N900" s="86"/>
      <c r="O900" s="85"/>
      <c r="P900" s="168">
        <v>0</v>
      </c>
      <c r="Q900" s="363" t="s">
        <v>2424</v>
      </c>
      <c r="Y900" s="25"/>
      <c r="Z900" s="265" t="str">
        <f>IF(AND('Scope of Work'!AB2=TRUE,'Scope of Work'!AB12=TRUE,'Scope of Work'!AB41=TRUE,H7=FALSE,'Project Information'!K4=FALSE),"Y","N")</f>
        <v>N</v>
      </c>
      <c r="AA900" s="265" t="str">
        <f t="shared" si="31"/>
        <v>N</v>
      </c>
      <c r="AD900" s="79" t="s">
        <v>2657</v>
      </c>
      <c r="AE900" s="79" t="s">
        <v>2658</v>
      </c>
      <c r="AF900" s="79" t="s">
        <v>2659</v>
      </c>
    </row>
    <row r="901" spans="1:32" hidden="1">
      <c r="A901" s="239"/>
      <c r="B901" s="239"/>
      <c r="C901" s="239"/>
      <c r="D901" s="244" t="s">
        <v>2663</v>
      </c>
      <c r="E901" s="256" t="s">
        <v>2664</v>
      </c>
      <c r="F901" s="256" t="s">
        <v>2665</v>
      </c>
      <c r="G901" s="256" t="s">
        <v>601</v>
      </c>
      <c r="H901" s="237" t="s">
        <v>2396</v>
      </c>
      <c r="I901" s="129">
        <v>0.05</v>
      </c>
      <c r="J901" s="129">
        <v>0.8</v>
      </c>
      <c r="K901" s="129">
        <v>0.05</v>
      </c>
      <c r="L901" s="85"/>
      <c r="M901" s="85"/>
      <c r="N901" s="234">
        <v>9999</v>
      </c>
      <c r="O901" s="85"/>
      <c r="P901" s="168">
        <v>0</v>
      </c>
      <c r="Q901" s="363" t="s">
        <v>2431</v>
      </c>
      <c r="Y901" s="25"/>
      <c r="Z901" s="265" t="str">
        <f>IF(AND('Scope of Work'!AB2=TRUE,'Scope of Work'!AB12=TRUE,'Scope of Work'!AB47=TRUE,H7=FALSE,'Project Information'!K4=FALSE),"Y","N")</f>
        <v>N</v>
      </c>
      <c r="AA901" s="265" t="str">
        <f t="shared" si="31"/>
        <v>N</v>
      </c>
      <c r="AD901" s="79" t="s">
        <v>2666</v>
      </c>
      <c r="AE901" s="79" t="s">
        <v>2667</v>
      </c>
      <c r="AF901" s="79" t="s">
        <v>2668</v>
      </c>
    </row>
    <row r="902" spans="1:32" hidden="1">
      <c r="A902" s="73"/>
      <c r="B902" s="73"/>
      <c r="C902" s="73"/>
      <c r="D902" s="244" t="s">
        <v>2669</v>
      </c>
      <c r="E902" s="256" t="s">
        <v>2670</v>
      </c>
      <c r="F902" s="256" t="s">
        <v>2671</v>
      </c>
      <c r="G902" s="256" t="s">
        <v>2436</v>
      </c>
      <c r="H902" s="237" t="s">
        <v>2396</v>
      </c>
      <c r="I902" s="129">
        <v>0.05</v>
      </c>
      <c r="J902" s="129">
        <v>0.75</v>
      </c>
      <c r="K902" s="129">
        <v>0.05</v>
      </c>
      <c r="L902" s="85"/>
      <c r="M902" s="85"/>
      <c r="N902" s="86"/>
      <c r="O902" s="85"/>
      <c r="P902" s="168">
        <v>0</v>
      </c>
      <c r="Q902" s="363" t="s">
        <v>2431</v>
      </c>
      <c r="Y902" s="25"/>
      <c r="Z902" s="265" t="str">
        <f>IF(AND('Scope of Work'!AB2=TRUE,'Scope of Work'!AB12=TRUE,'Scope of Work'!AB47=TRUE,H7=FALSE,'Project Information'!K4=FALSE),"Y","N")</f>
        <v>N</v>
      </c>
      <c r="AA902" s="265" t="str">
        <f t="shared" si="31"/>
        <v>N</v>
      </c>
      <c r="AD902" s="79" t="s">
        <v>2666</v>
      </c>
      <c r="AE902" s="79" t="s">
        <v>2667</v>
      </c>
      <c r="AF902" s="79" t="s">
        <v>2668</v>
      </c>
    </row>
    <row r="903" spans="1:32" hidden="1">
      <c r="A903" s="239"/>
      <c r="B903" s="239"/>
      <c r="C903" s="239"/>
      <c r="D903" s="244" t="s">
        <v>2672</v>
      </c>
      <c r="E903" s="256" t="s">
        <v>2673</v>
      </c>
      <c r="F903" s="256" t="s">
        <v>2674</v>
      </c>
      <c r="G903" s="256" t="s">
        <v>2438</v>
      </c>
      <c r="H903" s="237" t="s">
        <v>2396</v>
      </c>
      <c r="I903" s="129">
        <v>0.1</v>
      </c>
      <c r="J903" s="129">
        <v>0.85</v>
      </c>
      <c r="K903" s="129">
        <v>0.1</v>
      </c>
      <c r="L903" s="85"/>
      <c r="M903" s="85"/>
      <c r="N903" s="234">
        <v>9999</v>
      </c>
      <c r="O903" s="85"/>
      <c r="P903" s="168">
        <v>0</v>
      </c>
      <c r="Q903" s="363" t="s">
        <v>2439</v>
      </c>
      <c r="Y903" s="25"/>
      <c r="Z903" s="265" t="str">
        <f>IF(AND('Scope of Work'!AB2=TRUE,'Scope of Work'!AB12=TRUE,'Scope of Work'!AB53=TRUE,H7=FALSE,'Project Information'!K4=FALSE),"Y","N")</f>
        <v>N</v>
      </c>
      <c r="AA903" s="265" t="str">
        <f t="shared" si="31"/>
        <v>N</v>
      </c>
      <c r="AD903" s="79" t="s">
        <v>2675</v>
      </c>
      <c r="AE903" s="79" t="s">
        <v>2676</v>
      </c>
      <c r="AF903" s="79" t="s">
        <v>2677</v>
      </c>
    </row>
    <row r="904" spans="1:32" hidden="1">
      <c r="A904" s="73"/>
      <c r="B904" s="73"/>
      <c r="C904" s="73"/>
      <c r="D904" s="244" t="s">
        <v>2678</v>
      </c>
      <c r="E904" s="256" t="s">
        <v>2679</v>
      </c>
      <c r="F904" s="256" t="s">
        <v>2680</v>
      </c>
      <c r="G904" s="256" t="s">
        <v>2444</v>
      </c>
      <c r="H904" s="237" t="s">
        <v>2396</v>
      </c>
      <c r="I904" s="129">
        <v>0.1</v>
      </c>
      <c r="J904" s="129">
        <v>0.75</v>
      </c>
      <c r="K904" s="129">
        <v>0.1</v>
      </c>
      <c r="L904" s="85"/>
      <c r="M904" s="85"/>
      <c r="N904" s="86"/>
      <c r="O904" s="85"/>
      <c r="P904" s="168">
        <v>0</v>
      </c>
      <c r="Q904" s="363" t="s">
        <v>2439</v>
      </c>
      <c r="Y904" s="25"/>
      <c r="Z904" s="265" t="str">
        <f>IF(AND('Scope of Work'!AB2=TRUE,'Scope of Work'!AB12=TRUE,'Scope of Work'!AB53=TRUE,H7=FALSE,'Project Information'!K4=FALSE),"Y","N")</f>
        <v>N</v>
      </c>
      <c r="AA904" s="265" t="str">
        <f t="shared" si="31"/>
        <v>N</v>
      </c>
      <c r="AD904" s="79" t="s">
        <v>2675</v>
      </c>
      <c r="AE904" s="79" t="s">
        <v>2676</v>
      </c>
      <c r="AF904" s="79" t="s">
        <v>2677</v>
      </c>
    </row>
    <row r="905" spans="1:32" hidden="1">
      <c r="A905" s="239"/>
      <c r="B905" s="239"/>
      <c r="C905" s="239"/>
      <c r="D905" s="244" t="s">
        <v>2681</v>
      </c>
      <c r="E905" s="256" t="s">
        <v>2682</v>
      </c>
      <c r="F905" s="256" t="s">
        <v>2683</v>
      </c>
      <c r="G905" s="256" t="s">
        <v>2446</v>
      </c>
      <c r="H905" s="237" t="s">
        <v>2396</v>
      </c>
      <c r="I905" s="129">
        <v>0.4</v>
      </c>
      <c r="J905" s="129">
        <v>0.35</v>
      </c>
      <c r="K905" s="129">
        <v>0.4</v>
      </c>
      <c r="L905" s="85"/>
      <c r="M905" s="85"/>
      <c r="N905" s="234">
        <v>9999</v>
      </c>
      <c r="O905" s="85"/>
      <c r="P905" s="168">
        <v>0</v>
      </c>
      <c r="Q905" s="363" t="s">
        <v>2447</v>
      </c>
      <c r="Y905" s="25"/>
      <c r="Z905" s="265" t="str">
        <f>IF(AND('Scope of Work'!AB2=TRUE,'Scope of Work'!AB12=TRUE,'Scope of Work'!AB59=TRUE,H7=FALSE,'Project Information'!K4=FALSE),"Y","N")</f>
        <v>N</v>
      </c>
      <c r="AA905" s="265" t="str">
        <f t="shared" si="31"/>
        <v>N</v>
      </c>
      <c r="AD905" s="79" t="s">
        <v>2684</v>
      </c>
      <c r="AE905" s="79" t="s">
        <v>2685</v>
      </c>
      <c r="AF905" s="79" t="s">
        <v>2686</v>
      </c>
    </row>
    <row r="906" spans="1:32" hidden="1">
      <c r="A906" s="73"/>
      <c r="B906" s="73"/>
      <c r="C906" s="73"/>
      <c r="D906" s="244" t="s">
        <v>2687</v>
      </c>
      <c r="E906" s="256" t="s">
        <v>2688</v>
      </c>
      <c r="F906" s="256" t="s">
        <v>2689</v>
      </c>
      <c r="G906" s="256" t="s">
        <v>2452</v>
      </c>
      <c r="H906" s="237" t="s">
        <v>2396</v>
      </c>
      <c r="I906" s="129">
        <v>0.4</v>
      </c>
      <c r="J906" s="129">
        <v>0.75</v>
      </c>
      <c r="K906" s="129">
        <v>0.4</v>
      </c>
      <c r="L906" s="85"/>
      <c r="M906" s="85"/>
      <c r="N906" s="86"/>
      <c r="O906" s="85"/>
      <c r="P906" s="168">
        <v>0</v>
      </c>
      <c r="Q906" s="363" t="s">
        <v>2447</v>
      </c>
      <c r="Y906" s="25"/>
      <c r="Z906" s="265" t="str">
        <f>IF(AND('Scope of Work'!AB2=TRUE,'Scope of Work'!AB12=TRUE,'Scope of Work'!AB59=TRUE,H7=FALSE,'Project Information'!K4=FALSE),"Y","N")</f>
        <v>N</v>
      </c>
      <c r="AA906" s="265" t="str">
        <f t="shared" si="31"/>
        <v>N</v>
      </c>
      <c r="AD906" s="79" t="s">
        <v>2684</v>
      </c>
      <c r="AE906" s="79" t="s">
        <v>2685</v>
      </c>
      <c r="AF906" s="79" t="s">
        <v>2686</v>
      </c>
    </row>
    <row r="907" spans="1:32" hidden="1">
      <c r="A907" s="239"/>
      <c r="B907" s="239"/>
      <c r="C907" s="239"/>
      <c r="D907" s="244" t="s">
        <v>2690</v>
      </c>
      <c r="E907" s="256" t="s">
        <v>2691</v>
      </c>
      <c r="F907" s="256" t="s">
        <v>2692</v>
      </c>
      <c r="G907" s="256" t="s">
        <v>2454</v>
      </c>
      <c r="H907" s="237" t="s">
        <v>2396</v>
      </c>
      <c r="I907" s="129">
        <v>0</v>
      </c>
      <c r="J907" s="129">
        <v>0</v>
      </c>
      <c r="K907" s="129">
        <v>0.75</v>
      </c>
      <c r="L907" s="85"/>
      <c r="M907" s="85"/>
      <c r="N907" s="234">
        <v>9999</v>
      </c>
      <c r="O907" s="85"/>
      <c r="P907" s="168">
        <v>0</v>
      </c>
      <c r="Q907" s="363" t="s">
        <v>2455</v>
      </c>
      <c r="Y907" s="25"/>
      <c r="Z907" s="265" t="str">
        <f>IF(AND('Scope of Work'!AB2=TRUE,'Scope of Work'!AB12=TRUE,'Scope of Work'!AB65=TRUE,H7=FALSE,'Project Information'!K4=FALSE),"Y","N")</f>
        <v>N</v>
      </c>
      <c r="AA907" s="265" t="str">
        <f t="shared" si="31"/>
        <v>N</v>
      </c>
      <c r="AD907" s="79" t="s">
        <v>2693</v>
      </c>
      <c r="AE907" s="79" t="s">
        <v>2694</v>
      </c>
      <c r="AF907" s="79" t="s">
        <v>2695</v>
      </c>
    </row>
    <row r="908" spans="1:32" hidden="1">
      <c r="A908" s="73"/>
      <c r="B908" s="73"/>
      <c r="C908" s="73"/>
      <c r="D908" s="244" t="s">
        <v>2696</v>
      </c>
      <c r="E908" s="256" t="s">
        <v>2697</v>
      </c>
      <c r="F908" s="256" t="s">
        <v>2698</v>
      </c>
      <c r="G908" s="256" t="s">
        <v>2460</v>
      </c>
      <c r="H908" s="237" t="s">
        <v>2396</v>
      </c>
      <c r="I908" s="129">
        <v>0</v>
      </c>
      <c r="J908" s="129">
        <v>0.75</v>
      </c>
      <c r="K908" s="129">
        <v>0.75</v>
      </c>
      <c r="L908" s="85"/>
      <c r="M908" s="85"/>
      <c r="N908" s="86"/>
      <c r="O908" s="85"/>
      <c r="P908" s="168">
        <v>0</v>
      </c>
      <c r="Q908" s="363" t="s">
        <v>2455</v>
      </c>
      <c r="Y908" s="25"/>
      <c r="Z908" s="265" t="str">
        <f>IF(AND('Scope of Work'!AB2=TRUE,'Scope of Work'!AB12=TRUE,'Scope of Work'!AB65=TRUE,H7=FALSE,'Project Information'!K4=FALSE),"Y","N")</f>
        <v>N</v>
      </c>
      <c r="AA908" s="265" t="str">
        <f t="shared" si="31"/>
        <v>N</v>
      </c>
      <c r="AD908" s="79" t="s">
        <v>2693</v>
      </c>
      <c r="AE908" s="79" t="s">
        <v>2694</v>
      </c>
      <c r="AF908" s="79" t="s">
        <v>2695</v>
      </c>
    </row>
    <row r="909" spans="1:32" hidden="1">
      <c r="A909" s="73"/>
      <c r="B909" s="73"/>
      <c r="C909" s="73"/>
      <c r="D909" s="506"/>
      <c r="E909" s="246"/>
      <c r="F909" s="246"/>
      <c r="G909" s="538" t="s">
        <v>2699</v>
      </c>
      <c r="H909" s="507" t="s">
        <v>2386</v>
      </c>
      <c r="I909" s="508" t="s">
        <v>23</v>
      </c>
      <c r="J909" s="539" t="s">
        <v>2387</v>
      </c>
      <c r="K909" s="508" t="s">
        <v>25</v>
      </c>
      <c r="L909" s="509" t="s">
        <v>26</v>
      </c>
      <c r="M909" s="509" t="s">
        <v>26</v>
      </c>
      <c r="N909" s="507" t="s">
        <v>2388</v>
      </c>
      <c r="O909" s="507"/>
      <c r="P909" s="507" t="s">
        <v>29</v>
      </c>
      <c r="Q909" s="510" t="s">
        <v>30</v>
      </c>
      <c r="Y909" s="25"/>
      <c r="Z909" s="265" t="str">
        <f>IF('Scope of Work'!AB2=TRUE,IF(COUNTIF($AA$911:$AA$926,"Y"),"Show","Hide"),IF(COUNTIF($Z$911:$Z$926,"Y"),"Show","Hide"))</f>
        <v>Hide</v>
      </c>
      <c r="AA909" s="265" t="str">
        <f>IF(Z909="Show","Y","N")</f>
        <v>N</v>
      </c>
    </row>
    <row r="910" spans="1:32" hidden="1">
      <c r="A910" s="73"/>
      <c r="B910" s="73"/>
      <c r="C910" s="73"/>
      <c r="D910" s="506"/>
      <c r="E910" s="246"/>
      <c r="F910" s="246"/>
      <c r="G910" s="507" t="s">
        <v>98</v>
      </c>
      <c r="H910" s="509" t="s">
        <v>32</v>
      </c>
      <c r="I910" s="508" t="s">
        <v>33</v>
      </c>
      <c r="J910" s="508"/>
      <c r="K910" s="508" t="s">
        <v>33</v>
      </c>
      <c r="L910" s="509" t="s">
        <v>33</v>
      </c>
      <c r="M910" s="509" t="s">
        <v>29</v>
      </c>
      <c r="N910" s="507" t="s">
        <v>33</v>
      </c>
      <c r="O910" s="507"/>
      <c r="P910" s="507"/>
      <c r="Q910" s="512" t="s">
        <v>2393</v>
      </c>
      <c r="Y910" s="25"/>
      <c r="Z910" s="265" t="str">
        <f>IF('Scope of Work'!AB2=TRUE,IF(COUNTIF($AA$911:$AA$926,"Y"),"Show","Hide"),IF(COUNTIF($Z$911:$Z$926,"Y"),"Show","Hide"))</f>
        <v>Hide</v>
      </c>
      <c r="AA910" s="265" t="str">
        <f>IF(Z910="Show","Y","N")</f>
        <v>N</v>
      </c>
    </row>
    <row r="911" spans="1:32" hidden="1">
      <c r="A911" s="239"/>
      <c r="B911" s="239"/>
      <c r="C911" s="239"/>
      <c r="D911" s="244" t="s">
        <v>2700</v>
      </c>
      <c r="E911" s="256" t="s">
        <v>2701</v>
      </c>
      <c r="F911" s="256" t="s">
        <v>2702</v>
      </c>
      <c r="G911" s="256" t="s">
        <v>2395</v>
      </c>
      <c r="H911" s="237" t="s">
        <v>2396</v>
      </c>
      <c r="I911" s="129">
        <v>0.7</v>
      </c>
      <c r="J911" s="129">
        <v>0.7</v>
      </c>
      <c r="K911" s="129">
        <v>0.7</v>
      </c>
      <c r="L911" s="83">
        <v>715</v>
      </c>
      <c r="M911" s="85"/>
      <c r="N911" s="234">
        <v>9999</v>
      </c>
      <c r="O911" s="85"/>
      <c r="P911" s="168">
        <v>0</v>
      </c>
      <c r="Q911" s="363" t="s">
        <v>2397</v>
      </c>
      <c r="Y911" s="25"/>
      <c r="Z911" s="265" t="str">
        <f>IF(AND('Scope of Work'!AB2=TRUE,'Scope of Work'!AB12=TRUE,'Scope of Work'!AB18=TRUE,H7=FALSE,'Project Information'!K4=FALSE),"Y","N")</f>
        <v>N</v>
      </c>
      <c r="AA911" s="265" t="str">
        <f t="shared" si="31"/>
        <v>N</v>
      </c>
      <c r="AD911" s="79" t="s">
        <v>2703</v>
      </c>
      <c r="AE911" s="79" t="s">
        <v>2704</v>
      </c>
      <c r="AF911" s="79" t="s">
        <v>2705</v>
      </c>
    </row>
    <row r="912" spans="1:32" hidden="1">
      <c r="A912" s="73"/>
      <c r="B912" s="73"/>
      <c r="C912" s="73"/>
      <c r="D912" s="244" t="s">
        <v>2706</v>
      </c>
      <c r="E912" s="256" t="s">
        <v>2707</v>
      </c>
      <c r="F912" s="256" t="s">
        <v>2708</v>
      </c>
      <c r="G912" s="256" t="s">
        <v>2402</v>
      </c>
      <c r="H912" s="237" t="s">
        <v>2396</v>
      </c>
      <c r="I912" s="129">
        <v>0.7</v>
      </c>
      <c r="J912" s="129">
        <v>0</v>
      </c>
      <c r="K912" s="129">
        <v>0.7</v>
      </c>
      <c r="L912" s="85"/>
      <c r="M912" s="85"/>
      <c r="N912" s="86"/>
      <c r="O912" s="85"/>
      <c r="P912" s="168">
        <v>0</v>
      </c>
      <c r="Q912" s="363" t="s">
        <v>2397</v>
      </c>
      <c r="Y912" s="25"/>
      <c r="Z912" s="265" t="str">
        <f>IF(AND('Scope of Work'!AB2=TRUE,'Scope of Work'!AB12=TRUE,'Scope of Work'!AB18=TRUE,H7=FALSE,'Project Information'!K4=FALSE),"Y","N")</f>
        <v>N</v>
      </c>
      <c r="AA912" s="265" t="str">
        <f t="shared" si="31"/>
        <v>N</v>
      </c>
      <c r="AD912" s="79" t="s">
        <v>2703</v>
      </c>
      <c r="AE912" s="79" t="s">
        <v>2704</v>
      </c>
      <c r="AF912" s="79" t="s">
        <v>2705</v>
      </c>
    </row>
    <row r="913" spans="1:32" hidden="1">
      <c r="A913" s="239"/>
      <c r="B913" s="239"/>
      <c r="C913" s="239"/>
      <c r="D913" s="244" t="s">
        <v>2709</v>
      </c>
      <c r="E913" s="256" t="s">
        <v>2710</v>
      </c>
      <c r="F913" s="256" t="s">
        <v>2711</v>
      </c>
      <c r="G913" s="256" t="s">
        <v>2122</v>
      </c>
      <c r="H913" s="237" t="s">
        <v>2396</v>
      </c>
      <c r="I913" s="129">
        <v>0</v>
      </c>
      <c r="J913" s="129">
        <v>0.75</v>
      </c>
      <c r="K913" s="129">
        <v>0</v>
      </c>
      <c r="L913" s="83">
        <v>715</v>
      </c>
      <c r="M913" s="85"/>
      <c r="N913" s="234">
        <v>9999</v>
      </c>
      <c r="O913" s="85"/>
      <c r="P913" s="168">
        <v>0</v>
      </c>
      <c r="Q913" s="363" t="s">
        <v>2404</v>
      </c>
      <c r="Y913" s="25"/>
      <c r="Z913" s="265" t="str">
        <f>IF(AND('Scope of Work'!AB2=TRUE,'Scope of Work'!AB12=TRUE,'Scope of Work'!AB78=TRUE,H7=FALSE,'Project Information'!K4=FALSE),"Y","N")</f>
        <v>N</v>
      </c>
      <c r="AA913" s="265" t="str">
        <f t="shared" si="31"/>
        <v>N</v>
      </c>
      <c r="AD913" s="79" t="s">
        <v>2712</v>
      </c>
      <c r="AE913" s="79" t="s">
        <v>2713</v>
      </c>
      <c r="AF913" s="79" t="s">
        <v>2714</v>
      </c>
    </row>
    <row r="914" spans="1:32" hidden="1">
      <c r="A914" s="239"/>
      <c r="B914" s="239"/>
      <c r="C914" s="239"/>
      <c r="D914" s="244" t="s">
        <v>2715</v>
      </c>
      <c r="E914" s="256" t="s">
        <v>2716</v>
      </c>
      <c r="F914" s="256" t="s">
        <v>2717</v>
      </c>
      <c r="G914" s="256" t="s">
        <v>2409</v>
      </c>
      <c r="H914" s="237" t="s">
        <v>2396</v>
      </c>
      <c r="I914" s="129">
        <v>0.5</v>
      </c>
      <c r="J914" s="129">
        <v>0.25</v>
      </c>
      <c r="K914" s="129">
        <v>0.5</v>
      </c>
      <c r="L914" s="83">
        <v>715</v>
      </c>
      <c r="M914" s="85"/>
      <c r="N914" s="234">
        <v>9999</v>
      </c>
      <c r="O914" s="85"/>
      <c r="P914" s="168">
        <v>0</v>
      </c>
      <c r="Q914" s="363" t="s">
        <v>2410</v>
      </c>
      <c r="Y914" s="25"/>
      <c r="Z914" s="265" t="str">
        <f>IF(AND('Scope of Work'!AB2=TRUE,'Scope of Work'!AB12=TRUE,'Scope of Work'!AB30=TRUE,H7=FALSE,'Project Information'!K4=FALSE),"Y","N")</f>
        <v>N</v>
      </c>
      <c r="AA914" s="265" t="str">
        <f t="shared" si="31"/>
        <v>N</v>
      </c>
      <c r="AD914" s="79" t="s">
        <v>2718</v>
      </c>
      <c r="AE914" s="79" t="s">
        <v>2719</v>
      </c>
      <c r="AF914" s="79" t="s">
        <v>2720</v>
      </c>
    </row>
    <row r="915" spans="1:32" hidden="1">
      <c r="A915" s="73"/>
      <c r="B915" s="73"/>
      <c r="C915" s="73"/>
      <c r="D915" s="244" t="s">
        <v>2721</v>
      </c>
      <c r="E915" s="256" t="s">
        <v>2722</v>
      </c>
      <c r="F915" s="256" t="s">
        <v>2723</v>
      </c>
      <c r="G915" s="256" t="s">
        <v>2415</v>
      </c>
      <c r="H915" s="237" t="s">
        <v>2396</v>
      </c>
      <c r="I915" s="129">
        <v>0.5</v>
      </c>
      <c r="J915" s="129">
        <v>0.75</v>
      </c>
      <c r="K915" s="129">
        <v>0.5</v>
      </c>
      <c r="L915" s="85"/>
      <c r="M915" s="85"/>
      <c r="N915" s="86"/>
      <c r="O915" s="85"/>
      <c r="P915" s="168">
        <v>0</v>
      </c>
      <c r="Q915" s="363" t="s">
        <v>2410</v>
      </c>
      <c r="Y915" s="25"/>
      <c r="Z915" s="265" t="str">
        <f>IF(AND('Scope of Work'!AB2=TRUE,'Scope of Work'!AB12=TRUE,'Scope of Work'!AB30=TRUE,H7=FALSE,'Project Information'!K4=FALSE),"Y","N")</f>
        <v>N</v>
      </c>
      <c r="AA915" s="265" t="str">
        <f t="shared" si="31"/>
        <v>N</v>
      </c>
      <c r="AD915" s="79" t="s">
        <v>2718</v>
      </c>
      <c r="AE915" s="79" t="s">
        <v>2719</v>
      </c>
      <c r="AF915" s="79" t="s">
        <v>2720</v>
      </c>
    </row>
    <row r="916" spans="1:32" hidden="1">
      <c r="A916" s="239"/>
      <c r="B916" s="239"/>
      <c r="C916" s="239"/>
      <c r="D916" s="244" t="s">
        <v>2724</v>
      </c>
      <c r="E916" s="256" t="s">
        <v>2725</v>
      </c>
      <c r="F916" s="256" t="s">
        <v>2726</v>
      </c>
      <c r="G916" s="256" t="s">
        <v>2417</v>
      </c>
      <c r="H916" s="237" t="s">
        <v>2396</v>
      </c>
      <c r="I916" s="129">
        <v>0.9</v>
      </c>
      <c r="J916" s="129">
        <v>0</v>
      </c>
      <c r="K916" s="129">
        <v>0.75</v>
      </c>
      <c r="L916" s="83">
        <v>715</v>
      </c>
      <c r="M916" s="85"/>
      <c r="N916" s="234">
        <v>9999</v>
      </c>
      <c r="O916" s="85"/>
      <c r="P916" s="168">
        <v>0</v>
      </c>
      <c r="Q916" s="363" t="s">
        <v>2418</v>
      </c>
      <c r="Y916" s="25"/>
      <c r="Z916" s="265" t="str">
        <f>IF(AND('Scope of Work'!AB2=TRUE,'Scope of Work'!AB12=TRUE,'Scope of Work'!AB36=TRUE,H7=FALSE,'Project Information'!K4=FALSE),"Y","N")</f>
        <v>N</v>
      </c>
      <c r="AA916" s="265" t="str">
        <f t="shared" si="31"/>
        <v>N</v>
      </c>
      <c r="AD916" s="79" t="s">
        <v>2727</v>
      </c>
      <c r="AE916" s="79" t="s">
        <v>2728</v>
      </c>
      <c r="AF916" s="79" t="s">
        <v>2729</v>
      </c>
    </row>
    <row r="917" spans="1:32" hidden="1">
      <c r="A917" s="239"/>
      <c r="B917" s="239"/>
      <c r="C917" s="239"/>
      <c r="D917" s="244" t="s">
        <v>2730</v>
      </c>
      <c r="E917" s="256" t="s">
        <v>2731</v>
      </c>
      <c r="F917" s="256" t="s">
        <v>2732</v>
      </c>
      <c r="G917" s="256" t="s">
        <v>2423</v>
      </c>
      <c r="H917" s="237" t="s">
        <v>2396</v>
      </c>
      <c r="I917" s="129">
        <v>1.7</v>
      </c>
      <c r="J917" s="129">
        <v>0</v>
      </c>
      <c r="K917" s="129">
        <v>1.75</v>
      </c>
      <c r="L917" s="83">
        <v>715</v>
      </c>
      <c r="M917" s="85"/>
      <c r="N917" s="234">
        <v>9999</v>
      </c>
      <c r="O917" s="85"/>
      <c r="P917" s="168">
        <v>0</v>
      </c>
      <c r="Q917" s="363" t="s">
        <v>2424</v>
      </c>
      <c r="Y917" s="25"/>
      <c r="Z917" s="265" t="str">
        <f>IF(AND('Scope of Work'!AB2=TRUE,'Scope of Work'!AB12=TRUE,'Scope of Work'!AB42=TRUE,H7=FALSE,'Project Information'!K4=FALSE),"Y","N")</f>
        <v>N</v>
      </c>
      <c r="AA917" s="265" t="str">
        <f t="shared" si="31"/>
        <v>N</v>
      </c>
      <c r="AD917" s="79" t="s">
        <v>2733</v>
      </c>
      <c r="AE917" s="79" t="s">
        <v>2734</v>
      </c>
      <c r="AF917" s="79" t="s">
        <v>2735</v>
      </c>
    </row>
    <row r="918" spans="1:32" hidden="1">
      <c r="A918" s="73"/>
      <c r="B918" s="73"/>
      <c r="C918" s="73"/>
      <c r="D918" s="244" t="s">
        <v>2736</v>
      </c>
      <c r="E918" s="256" t="s">
        <v>2737</v>
      </c>
      <c r="F918" s="256" t="s">
        <v>2738</v>
      </c>
      <c r="G918" s="256" t="s">
        <v>2429</v>
      </c>
      <c r="H918" s="237" t="s">
        <v>2396</v>
      </c>
      <c r="I918" s="129">
        <v>1.75</v>
      </c>
      <c r="J918" s="129">
        <v>1.7</v>
      </c>
      <c r="K918" s="129">
        <v>1.75</v>
      </c>
      <c r="L918" s="85"/>
      <c r="M918" s="85"/>
      <c r="N918" s="86"/>
      <c r="O918" s="85"/>
      <c r="P918" s="168">
        <v>0</v>
      </c>
      <c r="Q918" s="363" t="s">
        <v>2424</v>
      </c>
      <c r="Y918" s="25"/>
      <c r="Z918" s="265" t="str">
        <f>IF(AND('Scope of Work'!AB2=TRUE,'Scope of Work'!AB12=TRUE,'Scope of Work'!AB42=TRUE,H7=FALSE,'Project Information'!K4=FALSE),"Y","N")</f>
        <v>N</v>
      </c>
      <c r="AA918" s="265" t="str">
        <f t="shared" si="31"/>
        <v>N</v>
      </c>
      <c r="AD918" s="79" t="s">
        <v>2733</v>
      </c>
      <c r="AE918" s="79" t="s">
        <v>2734</v>
      </c>
      <c r="AF918" s="79" t="s">
        <v>2735</v>
      </c>
    </row>
    <row r="919" spans="1:32" hidden="1">
      <c r="A919" s="239"/>
      <c r="B919" s="239"/>
      <c r="C919" s="239"/>
      <c r="D919" s="244" t="s">
        <v>2739</v>
      </c>
      <c r="E919" s="256" t="s">
        <v>2740</v>
      </c>
      <c r="F919" s="256" t="s">
        <v>2741</v>
      </c>
      <c r="G919" s="256" t="s">
        <v>601</v>
      </c>
      <c r="H919" s="237" t="s">
        <v>2396</v>
      </c>
      <c r="I919" s="129">
        <v>0.05</v>
      </c>
      <c r="J919" s="129">
        <v>0.8</v>
      </c>
      <c r="K919" s="129">
        <v>0.05</v>
      </c>
      <c r="L919" s="83">
        <v>715</v>
      </c>
      <c r="M919" s="85"/>
      <c r="N919" s="234">
        <v>9999</v>
      </c>
      <c r="O919" s="85"/>
      <c r="P919" s="168">
        <v>0</v>
      </c>
      <c r="Q919" s="363" t="s">
        <v>2431</v>
      </c>
      <c r="Y919" s="25"/>
      <c r="Z919" s="265" t="str">
        <f>IF(AND('Scope of Work'!AB2=TRUE,'Scope of Work'!AB12=TRUE,'Scope of Work'!AB48=TRUE,H7=FALSE,'Project Information'!K4=FALSE),"Y","N")</f>
        <v>N</v>
      </c>
      <c r="AA919" s="265" t="str">
        <f t="shared" si="31"/>
        <v>N</v>
      </c>
      <c r="AD919" s="79" t="s">
        <v>2742</v>
      </c>
      <c r="AE919" s="79" t="s">
        <v>2743</v>
      </c>
      <c r="AF919" s="79" t="s">
        <v>2744</v>
      </c>
    </row>
    <row r="920" spans="1:32" hidden="1">
      <c r="A920" s="73"/>
      <c r="B920" s="73"/>
      <c r="C920" s="73"/>
      <c r="D920" s="244" t="s">
        <v>2745</v>
      </c>
      <c r="E920" s="256" t="s">
        <v>2746</v>
      </c>
      <c r="F920" s="256" t="s">
        <v>2747</v>
      </c>
      <c r="G920" s="256" t="s">
        <v>2436</v>
      </c>
      <c r="H920" s="237" t="s">
        <v>2396</v>
      </c>
      <c r="I920" s="129">
        <v>0.05</v>
      </c>
      <c r="J920" s="129">
        <v>0.75</v>
      </c>
      <c r="K920" s="129">
        <v>0.05</v>
      </c>
      <c r="L920" s="85"/>
      <c r="M920" s="85"/>
      <c r="N920" s="86"/>
      <c r="O920" s="85"/>
      <c r="P920" s="168">
        <v>0</v>
      </c>
      <c r="Q920" s="363" t="s">
        <v>2431</v>
      </c>
      <c r="Y920" s="25"/>
      <c r="Z920" s="265" t="str">
        <f>IF(AND('Scope of Work'!AB2=TRUE,'Scope of Work'!AB12=TRUE,'Scope of Work'!AB49=TRUE,H7=FALSE,'Project Information'!K4=FALSE),"Y","N")</f>
        <v>N</v>
      </c>
      <c r="AA920" s="265" t="str">
        <f t="shared" si="31"/>
        <v>N</v>
      </c>
      <c r="AD920" s="79" t="s">
        <v>2742</v>
      </c>
      <c r="AE920" s="79" t="s">
        <v>2743</v>
      </c>
      <c r="AF920" s="79" t="s">
        <v>2744</v>
      </c>
    </row>
    <row r="921" spans="1:32" hidden="1">
      <c r="A921" s="239"/>
      <c r="B921" s="239"/>
      <c r="C921" s="239"/>
      <c r="D921" s="244" t="s">
        <v>2748</v>
      </c>
      <c r="E921" s="256" t="s">
        <v>2749</v>
      </c>
      <c r="F921" s="256" t="s">
        <v>2750</v>
      </c>
      <c r="G921" s="256" t="s">
        <v>2438</v>
      </c>
      <c r="H921" s="237" t="s">
        <v>2396</v>
      </c>
      <c r="I921" s="129">
        <v>0.1</v>
      </c>
      <c r="J921" s="129">
        <v>0.85</v>
      </c>
      <c r="K921" s="129">
        <v>0.1</v>
      </c>
      <c r="L921" s="83">
        <v>715</v>
      </c>
      <c r="M921" s="85"/>
      <c r="N921" s="234">
        <v>9999</v>
      </c>
      <c r="O921" s="85"/>
      <c r="P921" s="168">
        <v>0</v>
      </c>
      <c r="Q921" s="363" t="s">
        <v>2439</v>
      </c>
      <c r="Y921" s="25"/>
      <c r="Z921" s="265" t="str">
        <f>IF(AND('Scope of Work'!AB2=TRUE,'Scope of Work'!AB12=TRUE,'Scope of Work'!AB54=TRUE,H7=FALSE,'Project Information'!K4=FALSE),"Y","N")</f>
        <v>N</v>
      </c>
      <c r="AA921" s="265" t="str">
        <f t="shared" si="31"/>
        <v>N</v>
      </c>
      <c r="AD921" s="79" t="s">
        <v>2751</v>
      </c>
      <c r="AE921" s="79" t="s">
        <v>2752</v>
      </c>
      <c r="AF921" s="79" t="s">
        <v>2753</v>
      </c>
    </row>
    <row r="922" spans="1:32" hidden="1">
      <c r="A922" s="73"/>
      <c r="B922" s="73"/>
      <c r="C922" s="73"/>
      <c r="D922" s="244" t="s">
        <v>2754</v>
      </c>
      <c r="E922" s="256" t="s">
        <v>2755</v>
      </c>
      <c r="F922" s="256" t="s">
        <v>2756</v>
      </c>
      <c r="G922" s="256" t="s">
        <v>2444</v>
      </c>
      <c r="H922" s="237" t="s">
        <v>2396</v>
      </c>
      <c r="I922" s="129">
        <v>0.1</v>
      </c>
      <c r="J922" s="129">
        <v>0.75</v>
      </c>
      <c r="K922" s="129">
        <v>0.1</v>
      </c>
      <c r="L922" s="85"/>
      <c r="M922" s="85"/>
      <c r="N922" s="86"/>
      <c r="O922" s="85"/>
      <c r="P922" s="168">
        <v>0</v>
      </c>
      <c r="Q922" s="363" t="s">
        <v>2439</v>
      </c>
      <c r="Y922" s="25"/>
      <c r="Z922" s="265" t="str">
        <f>IF(AND('Scope of Work'!AB2=TRUE,'Scope of Work'!AB12=TRUE,'Scope of Work'!AB54=TRUE,H7=FALSE,'Project Information'!K4=FALSE),"Y","N")</f>
        <v>N</v>
      </c>
      <c r="AA922" s="265" t="str">
        <f t="shared" si="31"/>
        <v>N</v>
      </c>
      <c r="AD922" s="79" t="s">
        <v>2751</v>
      </c>
      <c r="AE922" s="79" t="s">
        <v>2752</v>
      </c>
      <c r="AF922" s="79" t="s">
        <v>2753</v>
      </c>
    </row>
    <row r="923" spans="1:32" hidden="1">
      <c r="A923" s="239"/>
      <c r="B923" s="239"/>
      <c r="C923" s="239"/>
      <c r="D923" s="244" t="s">
        <v>2757</v>
      </c>
      <c r="E923" s="256" t="s">
        <v>2758</v>
      </c>
      <c r="F923" s="256" t="s">
        <v>2759</v>
      </c>
      <c r="G923" s="256" t="s">
        <v>2446</v>
      </c>
      <c r="H923" s="237" t="s">
        <v>2396</v>
      </c>
      <c r="I923" s="129">
        <v>0.4</v>
      </c>
      <c r="J923" s="129">
        <v>0.35</v>
      </c>
      <c r="K923" s="129">
        <v>0.4</v>
      </c>
      <c r="L923" s="83">
        <v>715</v>
      </c>
      <c r="M923" s="85"/>
      <c r="N923" s="234">
        <v>9999</v>
      </c>
      <c r="O923" s="85"/>
      <c r="P923" s="168">
        <v>0</v>
      </c>
      <c r="Q923" s="363" t="s">
        <v>2447</v>
      </c>
      <c r="Y923" s="25"/>
      <c r="Z923" s="265" t="str">
        <f>IF(AND('Scope of Work'!AB2=TRUE,'Scope of Work'!AB12=TRUE,'Scope of Work'!AB60=TRUE,H7=FALSE,'Project Information'!K4=FALSE),"Y","N")</f>
        <v>N</v>
      </c>
      <c r="AA923" s="265" t="str">
        <f t="shared" si="31"/>
        <v>N</v>
      </c>
      <c r="AD923" s="79" t="s">
        <v>2760</v>
      </c>
      <c r="AE923" s="79" t="s">
        <v>2761</v>
      </c>
      <c r="AF923" s="79" t="s">
        <v>2762</v>
      </c>
    </row>
    <row r="924" spans="1:32" hidden="1">
      <c r="A924" s="73"/>
      <c r="B924" s="73"/>
      <c r="C924" s="73"/>
      <c r="D924" s="244" t="s">
        <v>2763</v>
      </c>
      <c r="E924" s="256" t="s">
        <v>2764</v>
      </c>
      <c r="F924" s="256" t="s">
        <v>2765</v>
      </c>
      <c r="G924" s="256" t="s">
        <v>2452</v>
      </c>
      <c r="H924" s="237" t="s">
        <v>2396</v>
      </c>
      <c r="I924" s="129">
        <v>0.4</v>
      </c>
      <c r="J924" s="129">
        <v>0.75</v>
      </c>
      <c r="K924" s="129">
        <v>0.4</v>
      </c>
      <c r="L924" s="85"/>
      <c r="M924" s="85"/>
      <c r="N924" s="86"/>
      <c r="O924" s="85"/>
      <c r="P924" s="168">
        <v>0</v>
      </c>
      <c r="Q924" s="363" t="s">
        <v>2447</v>
      </c>
      <c r="Y924" s="25"/>
      <c r="Z924" s="265" t="str">
        <f>IF(AND('Scope of Work'!AB2=TRUE,'Scope of Work'!AB12=TRUE,'Scope of Work'!AB60=TRUE,H7=FALSE,'Project Information'!K4=FALSE),"Y","N")</f>
        <v>N</v>
      </c>
      <c r="AA924" s="265" t="str">
        <f t="shared" si="31"/>
        <v>N</v>
      </c>
      <c r="AD924" s="79" t="s">
        <v>2760</v>
      </c>
      <c r="AE924" s="79" t="s">
        <v>2761</v>
      </c>
      <c r="AF924" s="79" t="s">
        <v>2762</v>
      </c>
    </row>
    <row r="925" spans="1:32" hidden="1">
      <c r="A925" s="239"/>
      <c r="B925" s="239"/>
      <c r="C925" s="239"/>
      <c r="D925" s="244" t="s">
        <v>2766</v>
      </c>
      <c r="E925" s="256" t="s">
        <v>2767</v>
      </c>
      <c r="F925" s="256" t="s">
        <v>2768</v>
      </c>
      <c r="G925" s="256" t="s">
        <v>2454</v>
      </c>
      <c r="H925" s="237" t="s">
        <v>2396</v>
      </c>
      <c r="I925" s="129">
        <v>0</v>
      </c>
      <c r="J925" s="129">
        <v>0</v>
      </c>
      <c r="K925" s="129">
        <v>0.75</v>
      </c>
      <c r="L925" s="83">
        <v>715</v>
      </c>
      <c r="M925" s="85"/>
      <c r="N925" s="234">
        <v>9999</v>
      </c>
      <c r="O925" s="85"/>
      <c r="P925" s="168">
        <v>0</v>
      </c>
      <c r="Q925" s="363" t="s">
        <v>2455</v>
      </c>
      <c r="Y925" s="25"/>
      <c r="Z925" s="265" t="str">
        <f>IF(AND('Scope of Work'!AB2=TRUE,'Scope of Work'!AB12=TRUE,'Scope of Work'!AB66=TRUE,H7=FALSE,'Project Information'!K4=FALSE),"Y","N")</f>
        <v>N</v>
      </c>
      <c r="AA925" s="265" t="str">
        <f t="shared" si="31"/>
        <v>N</v>
      </c>
      <c r="AD925" s="79" t="s">
        <v>2769</v>
      </c>
      <c r="AE925" s="79" t="s">
        <v>2770</v>
      </c>
      <c r="AF925" s="79" t="s">
        <v>2771</v>
      </c>
    </row>
    <row r="926" spans="1:32" hidden="1">
      <c r="A926" s="73"/>
      <c r="B926" s="73"/>
      <c r="C926" s="73"/>
      <c r="D926" s="244" t="s">
        <v>2772</v>
      </c>
      <c r="E926" s="256" t="s">
        <v>2773</v>
      </c>
      <c r="F926" s="256" t="s">
        <v>2774</v>
      </c>
      <c r="G926" s="256" t="s">
        <v>2460</v>
      </c>
      <c r="H926" s="237" t="s">
        <v>2396</v>
      </c>
      <c r="I926" s="129">
        <v>0</v>
      </c>
      <c r="J926" s="129">
        <v>0.75</v>
      </c>
      <c r="K926" s="129">
        <v>0.75</v>
      </c>
      <c r="L926" s="85"/>
      <c r="M926" s="85"/>
      <c r="N926" s="86"/>
      <c r="O926" s="85"/>
      <c r="P926" s="168">
        <v>0</v>
      </c>
      <c r="Q926" s="363" t="s">
        <v>2455</v>
      </c>
      <c r="Y926" s="25"/>
      <c r="Z926" s="265" t="str">
        <f>IF(AND('Scope of Work'!AB2=TRUE,'Scope of Work'!AB12=TRUE,'Scope of Work'!AB66=TRUE,H7=FALSE,'Project Information'!K4=FALSE),"Y","N")</f>
        <v>N</v>
      </c>
      <c r="AA926" s="265" t="str">
        <f t="shared" si="31"/>
        <v>N</v>
      </c>
      <c r="AD926" s="79" t="s">
        <v>2769</v>
      </c>
      <c r="AE926" s="79" t="s">
        <v>2770</v>
      </c>
      <c r="AF926" s="79" t="s">
        <v>2771</v>
      </c>
    </row>
    <row r="927" spans="1:32" hidden="1">
      <c r="A927" s="73"/>
      <c r="B927" s="73"/>
      <c r="C927" s="73"/>
      <c r="D927" s="506"/>
      <c r="E927" s="246"/>
      <c r="F927" s="246"/>
      <c r="G927" s="538" t="s">
        <v>2775</v>
      </c>
      <c r="H927" s="507" t="s">
        <v>2386</v>
      </c>
      <c r="I927" s="508" t="s">
        <v>23</v>
      </c>
      <c r="J927" s="539" t="s">
        <v>2387</v>
      </c>
      <c r="K927" s="508" t="s">
        <v>25</v>
      </c>
      <c r="L927" s="509" t="s">
        <v>26</v>
      </c>
      <c r="M927" s="509" t="s">
        <v>26</v>
      </c>
      <c r="N927" s="507" t="s">
        <v>2388</v>
      </c>
      <c r="O927" s="507"/>
      <c r="P927" s="507" t="s">
        <v>29</v>
      </c>
      <c r="Q927" s="510" t="s">
        <v>30</v>
      </c>
      <c r="Y927" s="25"/>
      <c r="Z927" s="265" t="str">
        <f>IF('Scope of Work'!AB2=TRUE,IF(COUNTIF($AA$929:$AA$933,"Y"),"Show","Hide"),IF(COUNTIF($Z$929:$Z$933,"Y"),"Show","Hide"))</f>
        <v>Hide</v>
      </c>
      <c r="AA927" s="265" t="str">
        <f>IF(Z927="Show","Y","N")</f>
        <v>N</v>
      </c>
    </row>
    <row r="928" spans="1:32" hidden="1">
      <c r="A928" s="73"/>
      <c r="B928" s="73"/>
      <c r="C928" s="73"/>
      <c r="D928" s="506"/>
      <c r="E928" s="246"/>
      <c r="F928" s="246"/>
      <c r="G928" s="507" t="s">
        <v>31</v>
      </c>
      <c r="H928" s="509" t="s">
        <v>32</v>
      </c>
      <c r="I928" s="508" t="s">
        <v>33</v>
      </c>
      <c r="J928" s="508"/>
      <c r="K928" s="508" t="s">
        <v>33</v>
      </c>
      <c r="L928" s="509" t="s">
        <v>33</v>
      </c>
      <c r="M928" s="509" t="s">
        <v>29</v>
      </c>
      <c r="N928" s="507" t="s">
        <v>33</v>
      </c>
      <c r="O928" s="507"/>
      <c r="P928" s="507"/>
      <c r="Q928" s="512" t="s">
        <v>2393</v>
      </c>
      <c r="Y928" s="25"/>
      <c r="Z928" s="265" t="str">
        <f>IF('Scope of Work'!AB2=TRUE,IF(COUNTIF($AA$929:$AA$933,"Y"),"Show","Hide"),IF(COUNTIF($Z$929:$Z$933,"Y"),"Show","Hide"))</f>
        <v>Hide</v>
      </c>
      <c r="AA928" s="265" t="str">
        <f>IF(Z928="Show","Y","N")</f>
        <v>N</v>
      </c>
    </row>
    <row r="929" spans="1:32" hidden="1">
      <c r="A929" s="239"/>
      <c r="B929" s="239"/>
      <c r="C929" s="239"/>
      <c r="D929" s="244" t="s">
        <v>2776</v>
      </c>
      <c r="E929" s="256" t="s">
        <v>2777</v>
      </c>
      <c r="F929" s="256" t="s">
        <v>2778</v>
      </c>
      <c r="G929" s="256" t="s">
        <v>2779</v>
      </c>
      <c r="H929" s="237" t="s">
        <v>2396</v>
      </c>
      <c r="I929" s="129">
        <v>0.65</v>
      </c>
      <c r="J929" s="129">
        <v>0.3</v>
      </c>
      <c r="K929" s="129">
        <v>0.65</v>
      </c>
      <c r="L929" s="85"/>
      <c r="M929" s="85"/>
      <c r="N929" s="86"/>
      <c r="O929" s="85"/>
      <c r="P929" s="168">
        <v>0</v>
      </c>
      <c r="Q929" s="363" t="s">
        <v>2780</v>
      </c>
      <c r="Y929" s="25"/>
      <c r="Z929" s="265" t="str">
        <f>IF(AND('Scope of Work'!AB2=TRUE,'Scope of Work'!AB83=TRUE,H7=FALSE,'Project Information'!K4=FALSE),"Y","N")</f>
        <v>N</v>
      </c>
      <c r="AA929" s="265" t="str">
        <f t="shared" si="31"/>
        <v>N</v>
      </c>
      <c r="AD929" s="79" t="s">
        <v>2781</v>
      </c>
      <c r="AE929" s="79" t="s">
        <v>2782</v>
      </c>
      <c r="AF929" s="79" t="s">
        <v>2783</v>
      </c>
    </row>
    <row r="930" spans="1:32" hidden="1">
      <c r="A930" s="239"/>
      <c r="B930" s="239"/>
      <c r="C930" s="239"/>
      <c r="D930" s="244" t="s">
        <v>2784</v>
      </c>
      <c r="E930" s="256" t="s">
        <v>2785</v>
      </c>
      <c r="F930" s="256" t="s">
        <v>2786</v>
      </c>
      <c r="G930" s="256" t="s">
        <v>2787</v>
      </c>
      <c r="H930" s="237" t="s">
        <v>2396</v>
      </c>
      <c r="I930" s="129">
        <v>0.65</v>
      </c>
      <c r="J930" s="129">
        <v>0.95</v>
      </c>
      <c r="K930" s="129">
        <v>0.65</v>
      </c>
      <c r="L930" s="85"/>
      <c r="M930" s="85"/>
      <c r="N930" s="86"/>
      <c r="O930" s="85"/>
      <c r="P930" s="168">
        <v>0</v>
      </c>
      <c r="Q930" s="363" t="s">
        <v>2780</v>
      </c>
      <c r="Y930" s="25"/>
      <c r="Z930" s="265" t="str">
        <f>IF(AND('Scope of Work'!AB2=TRUE,'Scope of Work'!AB83=TRUE,H7=FALSE,'Project Information'!K4=FALSE),"Y","N")</f>
        <v>N</v>
      </c>
      <c r="AA930" s="265" t="str">
        <f t="shared" si="31"/>
        <v>N</v>
      </c>
      <c r="AD930" s="79" t="s">
        <v>2781</v>
      </c>
      <c r="AE930" s="79" t="s">
        <v>2782</v>
      </c>
      <c r="AF930" s="79" t="s">
        <v>2783</v>
      </c>
    </row>
    <row r="931" spans="1:32" hidden="1">
      <c r="A931" s="239"/>
      <c r="B931" s="239"/>
      <c r="C931" s="239"/>
      <c r="D931" s="244" t="s">
        <v>2788</v>
      </c>
      <c r="E931" s="256" t="s">
        <v>2789</v>
      </c>
      <c r="F931" s="256" t="s">
        <v>2790</v>
      </c>
      <c r="G931" s="256" t="s">
        <v>2779</v>
      </c>
      <c r="H931" s="237" t="s">
        <v>2396</v>
      </c>
      <c r="I931" s="129">
        <v>0.65</v>
      </c>
      <c r="J931" s="129">
        <v>0.4</v>
      </c>
      <c r="K931" s="129">
        <v>0.55000000000000004</v>
      </c>
      <c r="L931" s="85"/>
      <c r="M931" s="85"/>
      <c r="N931" s="86"/>
      <c r="O931" s="85"/>
      <c r="P931" s="168">
        <v>0</v>
      </c>
      <c r="Q931" s="363" t="s">
        <v>2791</v>
      </c>
      <c r="Y931" s="25"/>
      <c r="Z931" s="265" t="str">
        <f>IF((AND('Scope of Work'!G2=1,'Scope of Work'!AB2=TRUE,'Scope of Work'!AB83=TRUE,H7=FALSE,'Project Information'!K4=FALSE)),"Y","N")</f>
        <v>N</v>
      </c>
      <c r="AA931" s="265" t="str">
        <f t="shared" si="31"/>
        <v>N</v>
      </c>
      <c r="AD931" s="79" t="s">
        <v>2792</v>
      </c>
      <c r="AE931" s="79" t="s">
        <v>2793</v>
      </c>
      <c r="AF931" s="79" t="s">
        <v>2794</v>
      </c>
    </row>
    <row r="932" spans="1:32" hidden="1">
      <c r="A932" s="239"/>
      <c r="B932" s="239"/>
      <c r="C932" s="239"/>
      <c r="D932" s="244" t="s">
        <v>2795</v>
      </c>
      <c r="E932" s="256" t="s">
        <v>2796</v>
      </c>
      <c r="F932" s="256" t="s">
        <v>2797</v>
      </c>
      <c r="G932" s="256" t="s">
        <v>2798</v>
      </c>
      <c r="H932" s="237" t="s">
        <v>2396</v>
      </c>
      <c r="I932" s="129">
        <v>0.55000000000000004</v>
      </c>
      <c r="J932" s="129">
        <v>0.4</v>
      </c>
      <c r="K932" s="129">
        <v>0.55000000000000004</v>
      </c>
      <c r="L932" s="85"/>
      <c r="M932" s="85"/>
      <c r="N932" s="86"/>
      <c r="O932" s="85"/>
      <c r="P932" s="168">
        <v>0</v>
      </c>
      <c r="Q932" s="363" t="s">
        <v>2791</v>
      </c>
      <c r="Y932" s="25"/>
      <c r="Z932" s="265" t="str">
        <f>IF((AND('Scope of Work'!G2=1,'Scope of Work'!AB2=TRUE,'Scope of Work'!AB83=TRUE,H7=FALSE,'Project Information'!K4=FALSE)),"Y","N")</f>
        <v>N</v>
      </c>
      <c r="AA932" s="265" t="str">
        <f t="shared" si="31"/>
        <v>N</v>
      </c>
      <c r="AD932" s="79" t="s">
        <v>2792</v>
      </c>
      <c r="AE932" s="79" t="s">
        <v>2793</v>
      </c>
      <c r="AF932" s="79" t="s">
        <v>2794</v>
      </c>
    </row>
    <row r="933" spans="1:32" hidden="1">
      <c r="A933" s="239"/>
      <c r="B933" s="239"/>
      <c r="C933" s="239"/>
      <c r="D933" s="244" t="s">
        <v>2799</v>
      </c>
      <c r="E933" s="256" t="s">
        <v>2800</v>
      </c>
      <c r="F933" s="256" t="s">
        <v>2801</v>
      </c>
      <c r="G933" s="256" t="s">
        <v>2802</v>
      </c>
      <c r="H933" s="237" t="s">
        <v>2396</v>
      </c>
      <c r="I933" s="129">
        <v>0.55000000000000004</v>
      </c>
      <c r="J933" s="129">
        <v>0.95</v>
      </c>
      <c r="K933" s="129">
        <v>0.55000000000000004</v>
      </c>
      <c r="L933" s="85"/>
      <c r="M933" s="85"/>
      <c r="N933" s="86"/>
      <c r="O933" s="85"/>
      <c r="P933" s="168">
        <v>0</v>
      </c>
      <c r="Q933" s="363" t="s">
        <v>2791</v>
      </c>
      <c r="Y933" s="25"/>
      <c r="Z933" s="265" t="str">
        <f>IF((AND('Scope of Work'!G2=1,'Scope of Work'!AB2=TRUE,'Scope of Work'!AB83=TRUE,H7=FALSE,'Project Information'!K4=FALSE)),"Y","N")</f>
        <v>N</v>
      </c>
      <c r="AA933" s="265" t="str">
        <f t="shared" si="31"/>
        <v>N</v>
      </c>
      <c r="AD933" s="79" t="s">
        <v>2792</v>
      </c>
      <c r="AE933" s="79" t="s">
        <v>2793</v>
      </c>
      <c r="AF933" s="79" t="s">
        <v>2794</v>
      </c>
    </row>
    <row r="934" spans="1:32" hidden="1">
      <c r="A934" s="73"/>
      <c r="B934" s="73"/>
      <c r="C934" s="73"/>
      <c r="D934" s="506"/>
      <c r="E934" s="246"/>
      <c r="F934" s="246"/>
      <c r="G934" s="538" t="s">
        <v>2803</v>
      </c>
      <c r="H934" s="507" t="s">
        <v>2386</v>
      </c>
      <c r="I934" s="508" t="s">
        <v>23</v>
      </c>
      <c r="J934" s="539" t="s">
        <v>2387</v>
      </c>
      <c r="K934" s="508" t="s">
        <v>25</v>
      </c>
      <c r="L934" s="509" t="s">
        <v>26</v>
      </c>
      <c r="M934" s="509" t="s">
        <v>26</v>
      </c>
      <c r="N934" s="507" t="s">
        <v>2388</v>
      </c>
      <c r="O934" s="507"/>
      <c r="P934" s="507" t="s">
        <v>29</v>
      </c>
      <c r="Q934" s="510" t="s">
        <v>30</v>
      </c>
      <c r="Y934" s="25"/>
      <c r="Z934" s="265" t="str">
        <f>IF('Scope of Work'!AB2=TRUE,IF(COUNTIF($AA$936:$AA$953,"Y"),"Show","Hide"),IF(COUNTIF($Z$936:$Z$953,"Y"),"Show","Hide"))</f>
        <v>Hide</v>
      </c>
      <c r="AA934" s="265" t="str">
        <f>IF(Z934="Show","Y","N")</f>
        <v>N</v>
      </c>
    </row>
    <row r="935" spans="1:32" hidden="1">
      <c r="A935" s="73"/>
      <c r="B935" s="73"/>
      <c r="C935" s="73"/>
      <c r="D935" s="506"/>
      <c r="E935" s="246"/>
      <c r="F935" s="246"/>
      <c r="G935" s="507" t="s">
        <v>31</v>
      </c>
      <c r="H935" s="509" t="s">
        <v>32</v>
      </c>
      <c r="I935" s="508" t="s">
        <v>33</v>
      </c>
      <c r="J935" s="508"/>
      <c r="K935" s="508" t="s">
        <v>33</v>
      </c>
      <c r="L935" s="509" t="s">
        <v>33</v>
      </c>
      <c r="M935" s="509" t="s">
        <v>29</v>
      </c>
      <c r="N935" s="507" t="s">
        <v>33</v>
      </c>
      <c r="O935" s="507"/>
      <c r="P935" s="507"/>
      <c r="Q935" s="512" t="s">
        <v>2393</v>
      </c>
      <c r="Y935" s="25"/>
      <c r="Z935" s="265" t="str">
        <f>IF('Scope of Work'!AB2=TRUE,IF(COUNTIF($AA$936:$AA$953,"Y"),"Show","Hide"),IF(COUNTIF($Z$936:$Z$953,"Y"),"Show","Hide"))</f>
        <v>Hide</v>
      </c>
      <c r="AA935" s="265" t="str">
        <f>IF(Z935="Show","Y","N")</f>
        <v>N</v>
      </c>
    </row>
    <row r="936" spans="1:32" hidden="1">
      <c r="A936" s="73"/>
      <c r="B936" s="73"/>
      <c r="C936" s="73"/>
      <c r="D936" s="244" t="s">
        <v>2804</v>
      </c>
      <c r="E936" s="256" t="s">
        <v>2805</v>
      </c>
      <c r="F936" s="256" t="s">
        <v>2806</v>
      </c>
      <c r="G936" s="256" t="s">
        <v>2395</v>
      </c>
      <c r="H936" s="237" t="s">
        <v>2396</v>
      </c>
      <c r="I936" s="129">
        <v>1.03</v>
      </c>
      <c r="J936" s="129">
        <v>0</v>
      </c>
      <c r="K936" s="129">
        <v>0</v>
      </c>
      <c r="L936" s="85"/>
      <c r="M936" s="85"/>
      <c r="N936" s="86"/>
      <c r="O936" s="85"/>
      <c r="P936" s="168"/>
      <c r="Q936" s="363" t="s">
        <v>2807</v>
      </c>
      <c r="Y936" s="25"/>
      <c r="Z936" s="265" t="str">
        <f>IF(AND('Scope of Work'!AB2=TRUE,H7=FALSE,'Project Information'!K4=FALSE,OR('Scope of Work'!AB14=TRUE,'Scope of Work'!AB16=TRUE,'Scope of Work'!AB17=TRUE,'Scope of Work'!AB18=TRUE)),"Y","N")</f>
        <v>N</v>
      </c>
      <c r="AA936" s="265" t="str">
        <f t="shared" si="31"/>
        <v>N</v>
      </c>
      <c r="AD936" s="79" t="s">
        <v>2808</v>
      </c>
      <c r="AE936" s="79" t="s">
        <v>2809</v>
      </c>
      <c r="AF936" s="79" t="s">
        <v>2810</v>
      </c>
    </row>
    <row r="937" spans="1:32" hidden="1">
      <c r="A937" s="73"/>
      <c r="B937" s="73"/>
      <c r="C937" s="73"/>
      <c r="D937" s="244" t="s">
        <v>2811</v>
      </c>
      <c r="E937" s="256" t="s">
        <v>2812</v>
      </c>
      <c r="F937" s="256" t="s">
        <v>2813</v>
      </c>
      <c r="G937" s="256" t="s">
        <v>2395</v>
      </c>
      <c r="H937" s="237" t="s">
        <v>2396</v>
      </c>
      <c r="I937" s="129">
        <v>1.06</v>
      </c>
      <c r="J937" s="129">
        <v>1</v>
      </c>
      <c r="K937" s="129">
        <v>0</v>
      </c>
      <c r="L937" s="85"/>
      <c r="M937" s="85"/>
      <c r="N937" s="86"/>
      <c r="O937" s="85"/>
      <c r="P937" s="168"/>
      <c r="Q937" s="363" t="s">
        <v>2814</v>
      </c>
      <c r="Y937" s="25"/>
      <c r="Z937" s="265" t="str">
        <f>IF(AND('Scope of Work'!AB2=TRUE,H7=FALSE,'Project Information'!K4=FALSE,OR('Scope of Work'!AB14=TRUE,'Scope of Work'!AB16=TRUE,'Scope of Work'!AB17=TRUE,'Scope of Work'!AB18=TRUE)),"Y","N")</f>
        <v>N</v>
      </c>
      <c r="AA937" s="265" t="str">
        <f t="shared" si="31"/>
        <v>N</v>
      </c>
      <c r="AD937" s="79" t="s">
        <v>2815</v>
      </c>
      <c r="AE937" s="79" t="s">
        <v>2816</v>
      </c>
      <c r="AF937" s="79" t="s">
        <v>2817</v>
      </c>
    </row>
    <row r="938" spans="1:32" hidden="1">
      <c r="A938" s="73"/>
      <c r="B938" s="73"/>
      <c r="C938" s="73"/>
      <c r="D938" s="244" t="s">
        <v>2818</v>
      </c>
      <c r="E938" s="256" t="s">
        <v>2819</v>
      </c>
      <c r="F938" s="256" t="s">
        <v>2820</v>
      </c>
      <c r="G938" s="256" t="s">
        <v>2395</v>
      </c>
      <c r="H938" s="237" t="s">
        <v>2396</v>
      </c>
      <c r="I938" s="129">
        <v>1.08</v>
      </c>
      <c r="J938" s="129">
        <v>0.96</v>
      </c>
      <c r="K938" s="129">
        <v>0</v>
      </c>
      <c r="L938" s="85"/>
      <c r="M938" s="85"/>
      <c r="N938" s="86"/>
      <c r="O938" s="85"/>
      <c r="P938" s="168"/>
      <c r="Q938" s="363" t="s">
        <v>2821</v>
      </c>
      <c r="Y938" s="25"/>
      <c r="Z938" s="265" t="str">
        <f>IF(AND('Scope of Work'!AB2=TRUE,H7=FALSE,'Project Information'!K4=FALSE,OR('Scope of Work'!AB14=TRUE,'Scope of Work'!AB16=TRUE,'Scope of Work'!AB17=TRUE,'Scope of Work'!AB18=TRUE)),"Y","N")</f>
        <v>N</v>
      </c>
      <c r="AA938" s="265" t="str">
        <f t="shared" si="31"/>
        <v>N</v>
      </c>
      <c r="AD938" s="79" t="s">
        <v>2822</v>
      </c>
      <c r="AE938" s="79" t="s">
        <v>2823</v>
      </c>
      <c r="AF938" s="79" t="s">
        <v>2824</v>
      </c>
    </row>
    <row r="939" spans="1:32" hidden="1">
      <c r="A939" s="73"/>
      <c r="B939" s="73"/>
      <c r="C939" s="73"/>
      <c r="D939" s="244" t="s">
        <v>2825</v>
      </c>
      <c r="E939" s="256" t="s">
        <v>2826</v>
      </c>
      <c r="F939" s="256" t="s">
        <v>2827</v>
      </c>
      <c r="G939" s="256" t="s">
        <v>2409</v>
      </c>
      <c r="H939" s="237" t="s">
        <v>2396</v>
      </c>
      <c r="I939" s="129">
        <v>0.04</v>
      </c>
      <c r="J939" s="129">
        <v>0.98</v>
      </c>
      <c r="K939" s="129">
        <v>0</v>
      </c>
      <c r="L939" s="85"/>
      <c r="M939" s="85"/>
      <c r="N939" s="86"/>
      <c r="O939" s="85"/>
      <c r="P939" s="168"/>
      <c r="Q939" s="363" t="s">
        <v>2828</v>
      </c>
      <c r="Y939" s="25"/>
      <c r="Z939" s="265" t="str">
        <f>IF(AND('Scope of Work'!AB2=TRUE,H7=FALSE,'Project Information'!K4=FALSE,OR('Scope of Work'!AB26=TRUE,'Scope of Work'!AB28=TRUE,'Scope of Work'!AB29=TRUE,'Scope of Work'!AB30=TRUE)),"Y","N")</f>
        <v>N</v>
      </c>
      <c r="AA939" s="265" t="str">
        <f t="shared" si="31"/>
        <v>N</v>
      </c>
      <c r="AD939" s="79" t="s">
        <v>2829</v>
      </c>
      <c r="AE939" s="79" t="s">
        <v>2830</v>
      </c>
      <c r="AF939" s="79" t="s">
        <v>2831</v>
      </c>
    </row>
    <row r="940" spans="1:32" hidden="1">
      <c r="A940" s="73"/>
      <c r="B940" s="73"/>
      <c r="C940" s="73"/>
      <c r="D940" s="244" t="s">
        <v>2832</v>
      </c>
      <c r="E940" s="256" t="s">
        <v>2833</v>
      </c>
      <c r="F940" s="256" t="s">
        <v>2834</v>
      </c>
      <c r="G940" s="256" t="s">
        <v>2409</v>
      </c>
      <c r="H940" s="237" t="s">
        <v>2396</v>
      </c>
      <c r="I940" s="129">
        <v>0.05</v>
      </c>
      <c r="J940" s="129">
        <v>0</v>
      </c>
      <c r="K940" s="129">
        <v>0</v>
      </c>
      <c r="L940" s="85"/>
      <c r="M940" s="85"/>
      <c r="N940" s="86"/>
      <c r="O940" s="85"/>
      <c r="P940" s="168"/>
      <c r="Q940" s="532" t="s">
        <v>2835</v>
      </c>
      <c r="Y940" s="25"/>
      <c r="Z940" s="265" t="str">
        <f>IF(AND('Scope of Work'!AB2=TRUE,H7=FALSE,'Project Information'!K4=FALSE,OR('Scope of Work'!AB26=TRUE,'Scope of Work'!AB28=TRUE,'Scope of Work'!AB29=TRUE,'Scope of Work'!AB30=TRUE)),"Y","N")</f>
        <v>N</v>
      </c>
      <c r="AA940" s="265" t="str">
        <f t="shared" si="31"/>
        <v>N</v>
      </c>
      <c r="AD940" s="79" t="s">
        <v>2836</v>
      </c>
      <c r="AE940" s="79" t="s">
        <v>2837</v>
      </c>
      <c r="AF940" s="79" t="s">
        <v>2838</v>
      </c>
    </row>
    <row r="941" spans="1:32" hidden="1">
      <c r="A941" s="73"/>
      <c r="B941" s="73"/>
      <c r="C941" s="73"/>
      <c r="D941" s="244" t="s">
        <v>2839</v>
      </c>
      <c r="E941" s="256" t="s">
        <v>2840</v>
      </c>
      <c r="F941" s="256" t="s">
        <v>2841</v>
      </c>
      <c r="G941" s="256" t="s">
        <v>2409</v>
      </c>
      <c r="H941" s="237" t="s">
        <v>2396</v>
      </c>
      <c r="I941" s="129">
        <v>0.82</v>
      </c>
      <c r="J941" s="129">
        <v>0</v>
      </c>
      <c r="K941" s="129">
        <v>0</v>
      </c>
      <c r="L941" s="85"/>
      <c r="M941" s="85"/>
      <c r="N941" s="86"/>
      <c r="O941" s="85"/>
      <c r="P941" s="168"/>
      <c r="Q941" s="363" t="s">
        <v>2842</v>
      </c>
      <c r="Y941" s="25"/>
      <c r="Z941" s="265" t="str">
        <f>IF(AND('Scope of Work'!AB2=TRUE,H7=FALSE,'Project Information'!K4=FALSE,OR('Scope of Work'!AB26=TRUE,'Scope of Work'!AB28=TRUE,'Scope of Work'!AB29=TRUE,'Scope of Work'!AB30=TRUE)),"Y","N")</f>
        <v>N</v>
      </c>
      <c r="AA941" s="265" t="str">
        <f t="shared" si="31"/>
        <v>N</v>
      </c>
      <c r="AD941" s="79" t="s">
        <v>2843</v>
      </c>
      <c r="AE941" s="79" t="s">
        <v>2844</v>
      </c>
      <c r="AF941" s="79" t="s">
        <v>2845</v>
      </c>
    </row>
    <row r="942" spans="1:32" hidden="1">
      <c r="A942" s="73"/>
      <c r="B942" s="73"/>
      <c r="C942" s="73"/>
      <c r="D942" s="244" t="s">
        <v>2846</v>
      </c>
      <c r="E942" s="256" t="s">
        <v>2847</v>
      </c>
      <c r="F942" s="256" t="s">
        <v>2848</v>
      </c>
      <c r="G942" s="256" t="s">
        <v>2409</v>
      </c>
      <c r="H942" s="237" t="s">
        <v>2396</v>
      </c>
      <c r="I942" s="129">
        <v>0.96</v>
      </c>
      <c r="J942" s="129">
        <v>0.96</v>
      </c>
      <c r="K942" s="129">
        <v>0</v>
      </c>
      <c r="L942" s="85"/>
      <c r="M942" s="85"/>
      <c r="N942" s="86"/>
      <c r="O942" s="85"/>
      <c r="P942" s="168"/>
      <c r="Q942" s="363" t="s">
        <v>2835</v>
      </c>
      <c r="Y942" s="25"/>
      <c r="Z942" s="265" t="str">
        <f>IF(AND('Scope of Work'!AB2=TRUE,H7=FALSE,'Project Information'!K4=FALSE,OR('Scope of Work'!AB26=TRUE,'Scope of Work'!AB28=TRUE,'Scope of Work'!AB29=TRUE,'Scope of Work'!AB30=TRUE)),"Y","N")</f>
        <v>N</v>
      </c>
      <c r="AA942" s="265" t="str">
        <f t="shared" ref="AA942:AA972" si="32">IF($Z942="Y","Y","N")</f>
        <v>N</v>
      </c>
      <c r="AD942" s="79" t="s">
        <v>2849</v>
      </c>
      <c r="AE942" s="79" t="s">
        <v>2850</v>
      </c>
      <c r="AF942" s="79" t="s">
        <v>2851</v>
      </c>
    </row>
    <row r="943" spans="1:32" hidden="1">
      <c r="A943" s="73"/>
      <c r="B943" s="73"/>
      <c r="C943" s="73"/>
      <c r="D943" s="244" t="s">
        <v>2852</v>
      </c>
      <c r="E943" s="256" t="s">
        <v>2853</v>
      </c>
      <c r="F943" s="256" t="s">
        <v>2854</v>
      </c>
      <c r="G943" s="256" t="s">
        <v>2409</v>
      </c>
      <c r="H943" s="237" t="s">
        <v>2396</v>
      </c>
      <c r="I943" s="129">
        <v>1.0900000000000001</v>
      </c>
      <c r="J943" s="129">
        <v>1</v>
      </c>
      <c r="K943" s="129">
        <v>0</v>
      </c>
      <c r="L943" s="85"/>
      <c r="M943" s="85"/>
      <c r="N943" s="86"/>
      <c r="O943" s="85"/>
      <c r="P943" s="168"/>
      <c r="Q943" s="363" t="s">
        <v>2835</v>
      </c>
      <c r="Y943" s="25"/>
      <c r="Z943" s="265" t="str">
        <f>IF(AND('Scope of Work'!AB2=TRUE,H7=FALSE,'Project Information'!K4=FALSE,OR('Scope of Work'!AB26=TRUE,'Scope of Work'!AB28=TRUE,'Scope of Work'!AB29=TRUE,'Scope of Work'!AB30=TRUE)),"Y","N")</f>
        <v>N</v>
      </c>
      <c r="AA943" s="265" t="str">
        <f t="shared" si="32"/>
        <v>N</v>
      </c>
      <c r="AD943" s="79" t="s">
        <v>2855</v>
      </c>
      <c r="AE943" s="79" t="s">
        <v>2856</v>
      </c>
      <c r="AF943" s="79" t="s">
        <v>2857</v>
      </c>
    </row>
    <row r="944" spans="1:32" hidden="1">
      <c r="A944" s="73"/>
      <c r="B944" s="73"/>
      <c r="C944" s="73"/>
      <c r="D944" s="244" t="s">
        <v>2858</v>
      </c>
      <c r="E944" s="256" t="s">
        <v>2859</v>
      </c>
      <c r="F944" s="256" t="s">
        <v>2860</v>
      </c>
      <c r="G944" s="256" t="s">
        <v>2861</v>
      </c>
      <c r="H944" s="237" t="s">
        <v>2396</v>
      </c>
      <c r="I944" s="129">
        <v>1.1000000000000001</v>
      </c>
      <c r="J944" s="129">
        <v>1.1000000000000001</v>
      </c>
      <c r="K944" s="129">
        <v>0</v>
      </c>
      <c r="L944" s="85"/>
      <c r="M944" s="85"/>
      <c r="N944" s="86"/>
      <c r="O944" s="85"/>
      <c r="P944" s="168"/>
      <c r="Q944" s="363" t="s">
        <v>2862</v>
      </c>
      <c r="Y944" s="25"/>
      <c r="Z944" s="265" t="str">
        <f>IF(AND('Scope of Work'!AB2=TRUE,H7=FALSE,'Project Information'!K4=FALSE,OR('Scope of Work'!AB26=TRUE,'Scope of Work'!AB28=TRUE,'Scope of Work'!AB29=TRUE,'Scope of Work'!AB30=TRUE)),"Y","N")</f>
        <v>N</v>
      </c>
      <c r="AA944" s="265" t="str">
        <f t="shared" si="32"/>
        <v>N</v>
      </c>
      <c r="AD944" s="79" t="s">
        <v>2863</v>
      </c>
      <c r="AE944" s="79" t="s">
        <v>2864</v>
      </c>
      <c r="AF944" s="79" t="s">
        <v>2865</v>
      </c>
    </row>
    <row r="945" spans="1:32" hidden="1">
      <c r="A945" s="73"/>
      <c r="B945" s="73"/>
      <c r="C945" s="73"/>
      <c r="D945" s="244" t="s">
        <v>2866</v>
      </c>
      <c r="E945" s="256" t="s">
        <v>2867</v>
      </c>
      <c r="F945" s="256" t="s">
        <v>2868</v>
      </c>
      <c r="G945" s="256" t="s">
        <v>2869</v>
      </c>
      <c r="H945" s="237" t="s">
        <v>2396</v>
      </c>
      <c r="I945" s="129">
        <v>1.1100000000000001</v>
      </c>
      <c r="J945" s="129">
        <v>1.1100000000000001</v>
      </c>
      <c r="K945" s="129">
        <v>0</v>
      </c>
      <c r="L945" s="85"/>
      <c r="M945" s="85"/>
      <c r="N945" s="86"/>
      <c r="O945" s="85"/>
      <c r="P945" s="168"/>
      <c r="Q945" s="363" t="s">
        <v>2870</v>
      </c>
      <c r="Y945" s="25"/>
      <c r="Z945" s="265" t="str">
        <f>IF(AND('Scope of Work'!AB2=TRUE,H7=FALSE,'Project Information'!K4=FALSE,OR('Scope of Work'!AB38=TRUE,'Scope of Work'!AB40=TRUE,'Scope of Work'!AB41=TRUE,'Scope of Work'!AB42=TRUE)),"Y","N")</f>
        <v>N</v>
      </c>
      <c r="AA945" s="265" t="str">
        <f t="shared" si="32"/>
        <v>N</v>
      </c>
      <c r="AD945" s="79" t="s">
        <v>2871</v>
      </c>
      <c r="AE945" s="79" t="s">
        <v>2872</v>
      </c>
      <c r="AF945" s="79" t="s">
        <v>2873</v>
      </c>
    </row>
    <row r="946" spans="1:32" hidden="1">
      <c r="A946" s="73"/>
      <c r="B946" s="73"/>
      <c r="C946" s="73"/>
      <c r="D946" s="244" t="s">
        <v>2874</v>
      </c>
      <c r="E946" s="256" t="s">
        <v>2875</v>
      </c>
      <c r="F946" s="256" t="s">
        <v>2876</v>
      </c>
      <c r="G946" s="256" t="s">
        <v>601</v>
      </c>
      <c r="H946" s="237" t="s">
        <v>2396</v>
      </c>
      <c r="I946" s="129">
        <v>0.22</v>
      </c>
      <c r="J946" s="129">
        <v>0.22</v>
      </c>
      <c r="K946" s="129">
        <v>0</v>
      </c>
      <c r="L946" s="85"/>
      <c r="M946" s="85"/>
      <c r="N946" s="86"/>
      <c r="O946" s="85"/>
      <c r="P946" s="168"/>
      <c r="Q946" s="532" t="s">
        <v>2835</v>
      </c>
      <c r="Y946" s="25"/>
      <c r="Z946" s="265" t="str">
        <f>IF(AND('Scope of Work'!AB2=TRUE,H7=FALSE,'Project Information'!K4=FALSE,OR('Scope of Work'!AB44=TRUE,'Scope of Work'!AB46=TRUE,'Scope of Work'!AB47=TRUE,'Scope of Work'!AB48=TRUE)),"Y","N")</f>
        <v>N</v>
      </c>
      <c r="AA946" s="265" t="str">
        <f t="shared" si="32"/>
        <v>N</v>
      </c>
      <c r="AD946" s="79" t="s">
        <v>2877</v>
      </c>
      <c r="AE946" s="79" t="s">
        <v>2878</v>
      </c>
      <c r="AF946" s="79" t="s">
        <v>2879</v>
      </c>
    </row>
    <row r="947" spans="1:32" hidden="1">
      <c r="A947" s="73"/>
      <c r="B947" s="73"/>
      <c r="C947" s="73"/>
      <c r="D947" s="244" t="s">
        <v>2880</v>
      </c>
      <c r="E947" s="256" t="s">
        <v>2881</v>
      </c>
      <c r="F947" s="256" t="s">
        <v>2882</v>
      </c>
      <c r="G947" s="256" t="s">
        <v>601</v>
      </c>
      <c r="H947" s="237" t="s">
        <v>2396</v>
      </c>
      <c r="I947" s="129">
        <v>1.04</v>
      </c>
      <c r="J947" s="129">
        <v>0.04</v>
      </c>
      <c r="K947" s="129">
        <v>0</v>
      </c>
      <c r="L947" s="85"/>
      <c r="M947" s="85"/>
      <c r="N947" s="86"/>
      <c r="O947" s="85"/>
      <c r="P947" s="168"/>
      <c r="Q947" s="363" t="s">
        <v>2883</v>
      </c>
      <c r="Y947" s="25"/>
      <c r="Z947" s="265" t="str">
        <f>IF(AND('Scope of Work'!AB2=TRUE,H7=FALSE,'Project Information'!K4=FALSE,OR('Scope of Work'!AB44=TRUE,'Scope of Work'!AB46=TRUE,'Scope of Work'!AB47=TRUE,'Scope of Work'!AB48=TRUE)),"Y","N")</f>
        <v>N</v>
      </c>
      <c r="AA947" s="265" t="str">
        <f t="shared" si="32"/>
        <v>N</v>
      </c>
      <c r="AD947" s="79" t="s">
        <v>2884</v>
      </c>
      <c r="AE947" s="79" t="s">
        <v>2885</v>
      </c>
      <c r="AF947" s="79" t="s">
        <v>2886</v>
      </c>
    </row>
    <row r="948" spans="1:32" hidden="1">
      <c r="A948" s="73"/>
      <c r="B948" s="73"/>
      <c r="C948" s="73"/>
      <c r="D948" s="244" t="s">
        <v>2887</v>
      </c>
      <c r="E948" s="256" t="s">
        <v>2888</v>
      </c>
      <c r="F948" s="256" t="s">
        <v>2889</v>
      </c>
      <c r="G948" s="256" t="s">
        <v>2438</v>
      </c>
      <c r="H948" s="237" t="s">
        <v>2396</v>
      </c>
      <c r="I948" s="129">
        <v>0.06</v>
      </c>
      <c r="J948" s="129">
        <v>0</v>
      </c>
      <c r="K948" s="129">
        <v>0</v>
      </c>
      <c r="L948" s="85"/>
      <c r="M948" s="85"/>
      <c r="N948" s="86"/>
      <c r="O948" s="85"/>
      <c r="P948" s="168"/>
      <c r="Q948" s="532" t="s">
        <v>2835</v>
      </c>
      <c r="Y948" s="25"/>
      <c r="Z948" s="265" t="str">
        <f>IF(AND('Scope of Work'!AB2=TRUE,H7=FALSE,'Project Information'!K4=FALSE,OR('Scope of Work'!AB50=TRUE,'Scope of Work'!AB52=TRUE,'Scope of Work'!AB53=TRUE,'Scope of Work'!AB54=TRUE)),"Y","N")</f>
        <v>N</v>
      </c>
      <c r="AA948" s="265" t="str">
        <f t="shared" si="32"/>
        <v>N</v>
      </c>
      <c r="AD948" s="79" t="s">
        <v>2890</v>
      </c>
      <c r="AE948" s="79" t="s">
        <v>2891</v>
      </c>
      <c r="AF948" s="79" t="s">
        <v>2892</v>
      </c>
    </row>
    <row r="949" spans="1:32" hidden="1">
      <c r="A949" s="73"/>
      <c r="B949" s="73"/>
      <c r="C949" s="73"/>
      <c r="D949" s="244" t="s">
        <v>2893</v>
      </c>
      <c r="E949" s="256" t="s">
        <v>2894</v>
      </c>
      <c r="F949" s="256" t="s">
        <v>2895</v>
      </c>
      <c r="G949" s="256" t="s">
        <v>2438</v>
      </c>
      <c r="H949" s="237" t="s">
        <v>2396</v>
      </c>
      <c r="I949" s="129">
        <v>0.41</v>
      </c>
      <c r="J949" s="129">
        <v>0.97</v>
      </c>
      <c r="K949" s="129">
        <v>0</v>
      </c>
      <c r="L949" s="85"/>
      <c r="M949" s="85"/>
      <c r="N949" s="86"/>
      <c r="O949" s="85"/>
      <c r="P949" s="168"/>
      <c r="Q949" s="363" t="s">
        <v>2896</v>
      </c>
      <c r="Y949" s="25"/>
      <c r="Z949" s="265" t="str">
        <f>IF(AND('Scope of Work'!AB2=TRUE,H7=FALSE,'Project Information'!K4=FALSE,OR('Scope of Work'!AB50=TRUE,'Scope of Work'!AB52=TRUE,'Scope of Work'!AB53=TRUE,'Scope of Work'!AB54=TRUE)),"Y","N")</f>
        <v>N</v>
      </c>
      <c r="AA949" s="265" t="str">
        <f t="shared" si="32"/>
        <v>N</v>
      </c>
      <c r="AD949" s="79" t="s">
        <v>2897</v>
      </c>
      <c r="AE949" s="79" t="s">
        <v>2898</v>
      </c>
      <c r="AF949" s="79" t="s">
        <v>2899</v>
      </c>
    </row>
    <row r="950" spans="1:32" hidden="1">
      <c r="A950" s="73"/>
      <c r="B950" s="73"/>
      <c r="C950" s="73"/>
      <c r="D950" s="244" t="s">
        <v>2900</v>
      </c>
      <c r="E950" s="256" t="s">
        <v>2901</v>
      </c>
      <c r="F950" s="256" t="s">
        <v>2902</v>
      </c>
      <c r="G950" s="256" t="s">
        <v>2438</v>
      </c>
      <c r="H950" s="237" t="s">
        <v>2396</v>
      </c>
      <c r="I950" s="129">
        <v>0.45</v>
      </c>
      <c r="J950" s="129">
        <v>0.99</v>
      </c>
      <c r="K950" s="129">
        <v>0</v>
      </c>
      <c r="L950" s="85"/>
      <c r="M950" s="85"/>
      <c r="N950" s="86"/>
      <c r="O950" s="85"/>
      <c r="P950" s="168"/>
      <c r="Q950" s="532" t="s">
        <v>2903</v>
      </c>
      <c r="Y950" s="25"/>
      <c r="Z950" s="265" t="str">
        <f>IF(AND('Scope of Work'!AB2=TRUE,H7=FALSE,'Project Information'!K4=FALSE,OR('Scope of Work'!AB50=TRUE,'Scope of Work'!AB52=TRUE,'Scope of Work'!AB53=TRUE,'Scope of Work'!AB54=TRUE)),"Y","N")</f>
        <v>N</v>
      </c>
      <c r="AA950" s="265" t="str">
        <f t="shared" si="32"/>
        <v>N</v>
      </c>
      <c r="AD950" s="79" t="s">
        <v>2904</v>
      </c>
      <c r="AE950" s="79" t="s">
        <v>2905</v>
      </c>
      <c r="AF950" s="79" t="s">
        <v>2906</v>
      </c>
    </row>
    <row r="951" spans="1:32" hidden="1">
      <c r="A951" s="73"/>
      <c r="B951" s="73"/>
      <c r="C951" s="73"/>
      <c r="D951" s="244" t="s">
        <v>2907</v>
      </c>
      <c r="E951" s="256" t="s">
        <v>2908</v>
      </c>
      <c r="F951" s="256" t="s">
        <v>2909</v>
      </c>
      <c r="G951" s="256" t="s">
        <v>2446</v>
      </c>
      <c r="H951" s="237" t="s">
        <v>2396</v>
      </c>
      <c r="I951" s="129">
        <v>0.25</v>
      </c>
      <c r="J951" s="129">
        <v>0.25</v>
      </c>
      <c r="K951" s="129">
        <v>0</v>
      </c>
      <c r="L951" s="85"/>
      <c r="M951" s="85"/>
      <c r="N951" s="86"/>
      <c r="O951" s="85"/>
      <c r="P951" s="168"/>
      <c r="Q951" s="363" t="s">
        <v>2910</v>
      </c>
      <c r="Y951" s="25"/>
      <c r="Z951" s="265" t="str">
        <f>IF(AND('Scope of Work'!AB2=TRUE,H7=FALSE,'Project Information'!K4=FALSE,OR('Scope of Work'!AB56=TRUE,'Scope of Work'!AB58=TRUE,'Scope of Work'!AB59=TRUE,'Scope of Work'!AB60=TRUE)),"Y","N")</f>
        <v>N</v>
      </c>
      <c r="AA951" s="265" t="str">
        <f t="shared" si="32"/>
        <v>N</v>
      </c>
      <c r="AD951" s="79" t="s">
        <v>2911</v>
      </c>
      <c r="AE951" s="79" t="s">
        <v>2912</v>
      </c>
      <c r="AF951" s="79" t="s">
        <v>2913</v>
      </c>
    </row>
    <row r="952" spans="1:32" hidden="1">
      <c r="A952" s="73"/>
      <c r="B952" s="73"/>
      <c r="C952" s="73"/>
      <c r="D952" s="244" t="s">
        <v>2914</v>
      </c>
      <c r="E952" s="256" t="s">
        <v>2915</v>
      </c>
      <c r="F952" s="256" t="s">
        <v>2916</v>
      </c>
      <c r="G952" s="256" t="s">
        <v>2446</v>
      </c>
      <c r="H952" s="237" t="s">
        <v>2396</v>
      </c>
      <c r="I952" s="129">
        <v>1.02</v>
      </c>
      <c r="J952" s="129">
        <v>0</v>
      </c>
      <c r="K952" s="129">
        <v>0</v>
      </c>
      <c r="L952" s="85"/>
      <c r="M952" s="85"/>
      <c r="N952" s="86"/>
      <c r="O952" s="85"/>
      <c r="P952" s="168"/>
      <c r="Q952" s="363" t="s">
        <v>2917</v>
      </c>
      <c r="Y952" s="25"/>
      <c r="Z952" s="265" t="str">
        <f>IF(AND('Scope of Work'!AB2=TRUE,H7=FALSE,'Project Information'!K4=FALSE,OR('Scope of Work'!AB56=TRUE,'Scope of Work'!AB58=TRUE,'Scope of Work'!AB59=TRUE,'Scope of Work'!AB60=TRUE)),"Y","N")</f>
        <v>N</v>
      </c>
      <c r="AA952" s="265" t="str">
        <f t="shared" si="32"/>
        <v>N</v>
      </c>
      <c r="AD952" s="79" t="s">
        <v>2918</v>
      </c>
      <c r="AE952" s="79" t="s">
        <v>2919</v>
      </c>
      <c r="AF952" s="79" t="s">
        <v>2920</v>
      </c>
    </row>
    <row r="953" spans="1:32" hidden="1">
      <c r="A953" s="73"/>
      <c r="B953" s="73"/>
      <c r="C953" s="73"/>
      <c r="D953" s="244" t="s">
        <v>2921</v>
      </c>
      <c r="E953" s="256" t="s">
        <v>2922</v>
      </c>
      <c r="F953" s="256" t="s">
        <v>2923</v>
      </c>
      <c r="G953" s="256" t="s">
        <v>2446</v>
      </c>
      <c r="H953" s="237" t="s">
        <v>2396</v>
      </c>
      <c r="I953" s="129">
        <v>1.0900000000000001</v>
      </c>
      <c r="J953" s="129">
        <v>1</v>
      </c>
      <c r="K953" s="129">
        <v>0</v>
      </c>
      <c r="L953" s="85"/>
      <c r="M953" s="85"/>
      <c r="N953" s="86"/>
      <c r="O953" s="85"/>
      <c r="P953" s="168"/>
      <c r="Q953" s="363" t="s">
        <v>2835</v>
      </c>
      <c r="Y953" s="25"/>
      <c r="Z953" s="265" t="str">
        <f>IF(AND('Scope of Work'!AB2=TRUE,H7=FALSE,'Project Information'!K4=FALSE,OR('Scope of Work'!AB56=TRUE,'Scope of Work'!AB58=TRUE,'Scope of Work'!AB59=TRUE,'Scope of Work'!AB60=TRUE)),"Y","N")</f>
        <v>N</v>
      </c>
      <c r="AA953" s="265" t="str">
        <f t="shared" si="32"/>
        <v>N</v>
      </c>
      <c r="AD953" s="79" t="s">
        <v>2924</v>
      </c>
      <c r="AE953" s="79" t="s">
        <v>2925</v>
      </c>
      <c r="AF953" s="79" t="s">
        <v>2926</v>
      </c>
    </row>
    <row r="954" spans="1:32" hidden="1">
      <c r="A954" s="73"/>
      <c r="B954" s="73"/>
      <c r="C954" s="73"/>
      <c r="D954" s="540"/>
      <c r="E954" s="541"/>
      <c r="F954" s="541"/>
      <c r="G954" s="542" t="s">
        <v>2927</v>
      </c>
      <c r="H954" s="542" t="s">
        <v>2928</v>
      </c>
      <c r="I954" s="543" t="s">
        <v>23</v>
      </c>
      <c r="J954" s="543" t="s">
        <v>2064</v>
      </c>
      <c r="K954" s="543" t="s">
        <v>25</v>
      </c>
      <c r="L954" s="544" t="s">
        <v>2065</v>
      </c>
      <c r="M954" s="541"/>
      <c r="N954" s="541"/>
      <c r="O954" s="545"/>
      <c r="P954" s="542" t="s">
        <v>29</v>
      </c>
      <c r="Q954" s="546" t="s">
        <v>30</v>
      </c>
      <c r="Y954" s="25"/>
      <c r="Z954" s="265" t="str">
        <f>IF(OR('Scope of Work'!D22=TRUE,'Scope of Work'!D23=TRUE,'Scope of Work'!D24=TRUE),IF(COUNTIF($AA$956:$AA$972,"Y"),"Show","Hide"),IF(COUNTIF($Z$956:$Z$972,"Y"),"Show","Hide"))</f>
        <v>Hide</v>
      </c>
      <c r="AA954" s="265" t="str">
        <f>IF(Z954="Show","Y","N")</f>
        <v>N</v>
      </c>
    </row>
    <row r="955" spans="1:32" hidden="1">
      <c r="A955" s="73"/>
      <c r="B955" s="73"/>
      <c r="C955" s="73"/>
      <c r="D955" s="540"/>
      <c r="E955" s="541"/>
      <c r="F955" s="541"/>
      <c r="G955" s="542" t="s">
        <v>460</v>
      </c>
      <c r="H955" s="544" t="s">
        <v>32</v>
      </c>
      <c r="I955" s="543" t="s">
        <v>33</v>
      </c>
      <c r="J955" s="543" t="s">
        <v>33</v>
      </c>
      <c r="K955" s="544" t="s">
        <v>33</v>
      </c>
      <c r="L955" s="544" t="s">
        <v>33</v>
      </c>
      <c r="M955" s="541"/>
      <c r="N955" s="541"/>
      <c r="O955" s="545"/>
      <c r="P955" s="547"/>
      <c r="Q955" s="546"/>
      <c r="Y955" s="25"/>
      <c r="Z955" s="265" t="str">
        <f>IF(OR('Scope of Work'!D22=TRUE,'Scope of Work'!D23=TRUE,'Scope of Work'!D24=TRUE),IF(COUNTIF($AA$956:$AA$972,"Y"),"Show","Hide"),IF(COUNTIF($Z$956:$Z$972,"Y"),"Show","Hide"))</f>
        <v>Hide</v>
      </c>
      <c r="AA955" s="265" t="str">
        <f>IF(Z955="Show","Y","N")</f>
        <v>N</v>
      </c>
    </row>
    <row r="956" spans="1:32" hidden="1">
      <c r="A956" s="73"/>
      <c r="B956" s="73"/>
      <c r="C956" s="73"/>
      <c r="D956" s="166" t="s">
        <v>2929</v>
      </c>
      <c r="E956" s="83" t="s">
        <v>2929</v>
      </c>
      <c r="F956" s="83" t="s">
        <v>2929</v>
      </c>
      <c r="G956" s="548" t="s">
        <v>2930</v>
      </c>
      <c r="H956" s="549" t="s">
        <v>2931</v>
      </c>
      <c r="I956" s="167">
        <v>4.99</v>
      </c>
      <c r="J956" s="89"/>
      <c r="K956" s="89"/>
      <c r="L956" s="85"/>
      <c r="M956" s="85"/>
      <c r="N956" s="85"/>
      <c r="O956" s="85"/>
      <c r="P956" s="550"/>
      <c r="Q956" s="551"/>
      <c r="Y956" s="25"/>
      <c r="Z956" s="265" t="str">
        <f>IF(AND('Scope of Work'!J2=TRUE,'Scope of Work'!D65=TRUE,OR('Scope of Work'!J11=TRUE,'Scope of Work'!J14=TRUE,H7=FALSE,'Project Information'!K4=FALSE)),"Y","N")</f>
        <v>N</v>
      </c>
      <c r="AA956" s="265" t="str">
        <f t="shared" si="32"/>
        <v>N</v>
      </c>
      <c r="AD956" s="79" t="s">
        <v>2932</v>
      </c>
      <c r="AE956" s="79" t="s">
        <v>2932</v>
      </c>
      <c r="AF956" s="79" t="s">
        <v>2932</v>
      </c>
    </row>
    <row r="957" spans="1:32" hidden="1">
      <c r="A957" s="73"/>
      <c r="B957" s="73"/>
      <c r="C957" s="73"/>
      <c r="D957" s="166" t="s">
        <v>2933</v>
      </c>
      <c r="E957" s="83" t="s">
        <v>2933</v>
      </c>
      <c r="F957" s="83" t="s">
        <v>2933</v>
      </c>
      <c r="G957" s="548" t="s">
        <v>2934</v>
      </c>
      <c r="H957" s="549" t="s">
        <v>2931</v>
      </c>
      <c r="I957" s="167">
        <v>4.99</v>
      </c>
      <c r="J957" s="89"/>
      <c r="K957" s="89"/>
      <c r="L957" s="85"/>
      <c r="M957" s="85"/>
      <c r="N957" s="85"/>
      <c r="O957" s="85"/>
      <c r="P957" s="550"/>
      <c r="Q957" s="551"/>
      <c r="Y957" s="25"/>
      <c r="Z957" s="265" t="str">
        <f>IF((AND('Scope of Work'!D65=TRUE,'Scope of Work'!J11=TRUE,H7=FALSE,'Project Information'!K4=FALSE)),"Y","N")</f>
        <v>N</v>
      </c>
      <c r="AA957" s="265" t="str">
        <f t="shared" si="32"/>
        <v>N</v>
      </c>
      <c r="AD957" s="79" t="s">
        <v>2935</v>
      </c>
      <c r="AE957" s="79" t="s">
        <v>2935</v>
      </c>
      <c r="AF957" s="79" t="s">
        <v>2935</v>
      </c>
    </row>
    <row r="958" spans="1:32" hidden="1">
      <c r="A958" s="73"/>
      <c r="B958" s="73"/>
      <c r="C958" s="73"/>
      <c r="D958" s="166" t="s">
        <v>2936</v>
      </c>
      <c r="E958" s="83" t="s">
        <v>2936</v>
      </c>
      <c r="F958" s="83" t="s">
        <v>2936</v>
      </c>
      <c r="G958" s="548" t="s">
        <v>2937</v>
      </c>
      <c r="H958" s="549" t="s">
        <v>2931</v>
      </c>
      <c r="I958" s="167">
        <v>4.99</v>
      </c>
      <c r="J958" s="89"/>
      <c r="K958" s="89"/>
      <c r="L958" s="85"/>
      <c r="M958" s="85"/>
      <c r="N958" s="85"/>
      <c r="O958" s="85"/>
      <c r="P958" s="550"/>
      <c r="Q958" s="551"/>
      <c r="Y958" s="25"/>
      <c r="Z958" s="265" t="str">
        <f>IF(AND('Scope of Work'!J2=TRUE,'Scope of Work'!D65=TRUE,'Scope of Work'!J20=TRUE),"Y","N")</f>
        <v>N</v>
      </c>
      <c r="AA958" s="265" t="str">
        <f t="shared" si="32"/>
        <v>N</v>
      </c>
      <c r="AD958" s="79" t="s">
        <v>2938</v>
      </c>
      <c r="AE958" s="79" t="s">
        <v>2938</v>
      </c>
      <c r="AF958" s="79" t="s">
        <v>2938</v>
      </c>
    </row>
    <row r="959" spans="1:32" hidden="1">
      <c r="A959" s="73"/>
      <c r="B959" s="73"/>
      <c r="C959" s="73"/>
      <c r="D959" s="166" t="s">
        <v>2939</v>
      </c>
      <c r="E959" s="83" t="s">
        <v>2939</v>
      </c>
      <c r="F959" s="83" t="s">
        <v>2939</v>
      </c>
      <c r="G959" s="548" t="s">
        <v>2940</v>
      </c>
      <c r="H959" s="549" t="s">
        <v>2931</v>
      </c>
      <c r="I959" s="167">
        <v>4.99</v>
      </c>
      <c r="J959" s="89"/>
      <c r="K959" s="89"/>
      <c r="L959" s="85"/>
      <c r="M959" s="85"/>
      <c r="N959" s="85"/>
      <c r="O959" s="85"/>
      <c r="P959" s="550"/>
      <c r="Q959" s="551"/>
      <c r="Y959" s="25"/>
      <c r="Z959" s="265" t="str">
        <f>IF(AND('Scope of Work'!J2=TRUE,'Scope of Work'!D65=TRUE,'Scope of Work'!J23=TRUE),"Y","N")</f>
        <v>N</v>
      </c>
      <c r="AA959" s="265" t="str">
        <f t="shared" si="32"/>
        <v>N</v>
      </c>
      <c r="AD959" s="79" t="s">
        <v>2941</v>
      </c>
      <c r="AE959" s="79" t="s">
        <v>2941</v>
      </c>
      <c r="AF959" s="79" t="s">
        <v>2941</v>
      </c>
    </row>
    <row r="960" spans="1:32" hidden="1">
      <c r="A960" s="73"/>
      <c r="B960" s="73"/>
      <c r="C960" s="73"/>
      <c r="D960" s="166" t="s">
        <v>2942</v>
      </c>
      <c r="E960" s="83" t="s">
        <v>2942</v>
      </c>
      <c r="F960" s="83" t="s">
        <v>2942</v>
      </c>
      <c r="G960" s="548" t="s">
        <v>2943</v>
      </c>
      <c r="H960" s="549" t="s">
        <v>2931</v>
      </c>
      <c r="I960" s="167" t="s">
        <v>2944</v>
      </c>
      <c r="J960" s="89" t="s">
        <v>1188</v>
      </c>
      <c r="K960" s="89"/>
      <c r="L960" s="85"/>
      <c r="M960" s="85"/>
      <c r="N960" s="85"/>
      <c r="O960" s="85"/>
      <c r="P960" s="550"/>
      <c r="Q960" s="363" t="s">
        <v>2945</v>
      </c>
      <c r="Y960" s="25"/>
      <c r="Z960" s="265" t="str">
        <f>IF(AND('Scope of Work'!J2=TRUE,'Scope of Work'!D65=TRUE,'Scope of Work'!J44=TRUE),"Y","N")</f>
        <v>N</v>
      </c>
      <c r="AA960" s="265" t="str">
        <f t="shared" si="32"/>
        <v>N</v>
      </c>
    </row>
    <row r="961" spans="1:32" hidden="1">
      <c r="A961" s="73"/>
      <c r="B961" s="73"/>
      <c r="C961" s="73"/>
      <c r="D961" s="166" t="s">
        <v>2946</v>
      </c>
      <c r="E961" s="83" t="s">
        <v>2946</v>
      </c>
      <c r="F961" s="83" t="s">
        <v>2946</v>
      </c>
      <c r="G961" s="548" t="s">
        <v>2947</v>
      </c>
      <c r="H961" s="549" t="s">
        <v>2948</v>
      </c>
      <c r="I961" s="167" t="s">
        <v>2949</v>
      </c>
      <c r="J961" s="89"/>
      <c r="K961" s="89"/>
      <c r="L961" s="64" t="s">
        <v>2068</v>
      </c>
      <c r="M961" s="85"/>
      <c r="N961" s="85"/>
      <c r="O961" s="85"/>
      <c r="P961" s="550"/>
      <c r="Q961" s="551"/>
      <c r="Y961" s="25"/>
      <c r="Z961" s="265" t="str">
        <f>IF(AND('Scope of Work'!P2=TRUE,'Scope of Work'!D65=TRUE),"Y","N")</f>
        <v>N</v>
      </c>
      <c r="AA961" s="265" t="str">
        <f t="shared" si="32"/>
        <v>N</v>
      </c>
      <c r="AD961" s="79" t="s">
        <v>2950</v>
      </c>
      <c r="AE961" s="79" t="s">
        <v>2950</v>
      </c>
      <c r="AF961" s="79" t="s">
        <v>2950</v>
      </c>
    </row>
    <row r="962" spans="1:32" hidden="1">
      <c r="A962" s="73"/>
      <c r="B962" s="73"/>
      <c r="C962" s="73"/>
      <c r="D962" s="166" t="s">
        <v>2951</v>
      </c>
      <c r="E962" s="83" t="s">
        <v>2951</v>
      </c>
      <c r="F962" s="83" t="s">
        <v>2951</v>
      </c>
      <c r="G962" s="548" t="s">
        <v>2952</v>
      </c>
      <c r="H962" s="549" t="s">
        <v>2948</v>
      </c>
      <c r="I962" s="167" t="s">
        <v>2949</v>
      </c>
      <c r="J962" s="89"/>
      <c r="K962" s="89"/>
      <c r="L962" s="64" t="s">
        <v>2068</v>
      </c>
      <c r="M962" s="85"/>
      <c r="N962" s="85"/>
      <c r="O962" s="85"/>
      <c r="P962" s="550"/>
      <c r="Q962" s="551"/>
      <c r="Y962" s="25"/>
      <c r="Z962" s="265" t="str">
        <f>IF(AND('Scope of Work'!P2=TRUE,'Scope of Work'!D65=TRUE,'Scope of Work'!P15=TRUE),"Y","N")</f>
        <v>N</v>
      </c>
      <c r="AA962" s="265" t="str">
        <f t="shared" si="32"/>
        <v>N</v>
      </c>
      <c r="AD962" s="79" t="s">
        <v>2953</v>
      </c>
      <c r="AE962" s="79" t="s">
        <v>2953</v>
      </c>
      <c r="AF962" s="79" t="s">
        <v>2953</v>
      </c>
    </row>
    <row r="963" spans="1:32" hidden="1">
      <c r="A963" s="73"/>
      <c r="B963" s="73"/>
      <c r="C963" s="73"/>
      <c r="D963" s="166" t="s">
        <v>2954</v>
      </c>
      <c r="E963" s="83" t="s">
        <v>2954</v>
      </c>
      <c r="F963" s="83" t="s">
        <v>2954</v>
      </c>
      <c r="G963" s="548" t="s">
        <v>2955</v>
      </c>
      <c r="H963" s="549" t="s">
        <v>2956</v>
      </c>
      <c r="I963" s="167" t="s">
        <v>2949</v>
      </c>
      <c r="J963" s="89"/>
      <c r="K963" s="89"/>
      <c r="L963" s="531">
        <v>5</v>
      </c>
      <c r="M963" s="85"/>
      <c r="N963" s="85"/>
      <c r="O963" s="85"/>
      <c r="P963" s="550"/>
      <c r="Q963" s="551"/>
      <c r="Y963" s="25"/>
      <c r="Z963" s="265" t="str">
        <f>IF(AND('Scope of Work'!V2=TRUE,'Scope of Work'!D65=TRUE,OR('Scope of Work'!V5=TRUE,'Scope of Work'!V11=TRUE,H7=FALSE,'Project Information'!K4=FALSE)),"Y","N")</f>
        <v>N</v>
      </c>
      <c r="AA963" s="265" t="str">
        <f t="shared" si="32"/>
        <v>N</v>
      </c>
      <c r="AD963" s="79" t="s">
        <v>2957</v>
      </c>
      <c r="AE963" s="79" t="s">
        <v>2957</v>
      </c>
      <c r="AF963" s="79" t="s">
        <v>2957</v>
      </c>
    </row>
    <row r="964" spans="1:32" hidden="1">
      <c r="A964" s="73"/>
      <c r="B964" s="73"/>
      <c r="C964" s="73"/>
      <c r="D964" s="166" t="s">
        <v>2958</v>
      </c>
      <c r="E964" s="83" t="s">
        <v>2958</v>
      </c>
      <c r="F964" s="83" t="s">
        <v>2958</v>
      </c>
      <c r="G964" s="548" t="s">
        <v>2959</v>
      </c>
      <c r="H964" s="549" t="s">
        <v>2956</v>
      </c>
      <c r="I964" s="167" t="s">
        <v>2949</v>
      </c>
      <c r="J964" s="89"/>
      <c r="K964" s="89"/>
      <c r="L964" s="531">
        <v>5</v>
      </c>
      <c r="M964" s="85"/>
      <c r="N964" s="86"/>
      <c r="O964" s="85"/>
      <c r="P964" s="550"/>
      <c r="Q964" s="415"/>
      <c r="Y964" s="25"/>
      <c r="Z964" s="265" t="str">
        <f>IF(AND('Scope of Work'!V2=TRUE,'Scope of Work'!D65=TRUE,OR('Scope of Work'!V8=TRUE,'Scope of Work'!V14=TRUE,H7=FALSE,'Project Information'!K4=FALSE)),"Y","N")</f>
        <v>N</v>
      </c>
      <c r="AA964" s="265" t="str">
        <f t="shared" si="32"/>
        <v>N</v>
      </c>
      <c r="AD964" s="79" t="s">
        <v>2960</v>
      </c>
      <c r="AE964" s="79" t="s">
        <v>2960</v>
      </c>
      <c r="AF964" s="79" t="s">
        <v>2960</v>
      </c>
    </row>
    <row r="965" spans="1:32" hidden="1">
      <c r="A965" s="73"/>
      <c r="B965" s="73"/>
      <c r="C965" s="73"/>
      <c r="D965" s="166" t="s">
        <v>2961</v>
      </c>
      <c r="E965" s="83" t="s">
        <v>2961</v>
      </c>
      <c r="F965" s="83" t="s">
        <v>2961</v>
      </c>
      <c r="G965" s="256" t="s">
        <v>2395</v>
      </c>
      <c r="H965" s="549" t="s">
        <v>2962</v>
      </c>
      <c r="I965" s="129">
        <v>0.7</v>
      </c>
      <c r="J965" s="129">
        <v>0.7</v>
      </c>
      <c r="K965" s="129">
        <v>0.7</v>
      </c>
      <c r="L965" s="85"/>
      <c r="M965" s="85"/>
      <c r="N965" s="86"/>
      <c r="O965" s="85"/>
      <c r="P965" s="550"/>
      <c r="Q965" s="415"/>
      <c r="Y965" s="25"/>
      <c r="Z965" s="265" t="str">
        <f>IF(AND('Scope of Work'!AB2=TRUE,'Scope of Work'!D65=TRUE,OR('Scope of Work'!AB14=TRUE,'Scope of Work'!AB16=TRUE,'Scope of Work'!AB17=TRUE,'Scope of Work'!AB18=TRUE,H7=FALSE,'Project Information'!K4=FALSE)),"Y","N")</f>
        <v>N</v>
      </c>
      <c r="AA965" s="265" t="str">
        <f t="shared" si="32"/>
        <v>N</v>
      </c>
      <c r="AD965" s="79" t="s">
        <v>2963</v>
      </c>
      <c r="AE965" s="79" t="s">
        <v>2963</v>
      </c>
      <c r="AF965" s="79" t="s">
        <v>2963</v>
      </c>
    </row>
    <row r="966" spans="1:32" hidden="1">
      <c r="A966" s="73"/>
      <c r="B966" s="73"/>
      <c r="C966" s="73"/>
      <c r="D966" s="166" t="s">
        <v>2964</v>
      </c>
      <c r="E966" s="83" t="s">
        <v>2964</v>
      </c>
      <c r="F966" s="83" t="s">
        <v>2964</v>
      </c>
      <c r="G966" s="256" t="s">
        <v>2409</v>
      </c>
      <c r="H966" s="549" t="s">
        <v>2962</v>
      </c>
      <c r="I966" s="129">
        <v>0.5</v>
      </c>
      <c r="J966" s="129">
        <v>0.25</v>
      </c>
      <c r="K966" s="129">
        <v>0.5</v>
      </c>
      <c r="L966" s="85"/>
      <c r="M966" s="85"/>
      <c r="N966" s="86"/>
      <c r="O966" s="85"/>
      <c r="P966" s="550"/>
      <c r="Q966" s="415"/>
      <c r="Y966" s="25"/>
      <c r="Z966" s="265" t="str">
        <f>IF(AND('Scope of Work'!AB2=TRUE,'Scope of Work'!D65=TRUE,OR('Scope of Work'!AB26=TRUE,'Scope of Work'!AB28=TRUE,'Scope of Work'!AB29=TRUE,'Scope of Work'!AB30=TRUE,H7=FALSE,'Project Information'!K4=FALSE)),"Y","N")</f>
        <v>N</v>
      </c>
      <c r="AA966" s="265" t="str">
        <f t="shared" si="32"/>
        <v>N</v>
      </c>
      <c r="AD966" s="79" t="s">
        <v>2965</v>
      </c>
      <c r="AE966" s="79" t="s">
        <v>2965</v>
      </c>
      <c r="AF966" s="79" t="s">
        <v>2965</v>
      </c>
    </row>
    <row r="967" spans="1:32" hidden="1">
      <c r="A967" s="73"/>
      <c r="B967" s="73"/>
      <c r="C967" s="73"/>
      <c r="D967" s="166" t="s">
        <v>2966</v>
      </c>
      <c r="E967" s="83" t="s">
        <v>2966</v>
      </c>
      <c r="F967" s="83" t="s">
        <v>2966</v>
      </c>
      <c r="G967" s="256" t="s">
        <v>601</v>
      </c>
      <c r="H967" s="549" t="s">
        <v>2962</v>
      </c>
      <c r="I967" s="129">
        <v>0.05</v>
      </c>
      <c r="J967" s="129">
        <v>0.8</v>
      </c>
      <c r="K967" s="129">
        <v>0.05</v>
      </c>
      <c r="L967" s="85"/>
      <c r="M967" s="85"/>
      <c r="N967" s="86"/>
      <c r="O967" s="85"/>
      <c r="P967" s="550"/>
      <c r="Q967" s="415"/>
      <c r="Y967" s="25"/>
      <c r="Z967" s="265" t="str">
        <f>IF(AND('Scope of Work'!AB2=TRUE,'Scope of Work'!D65=TRUE,OR('Scope of Work'!AB44=TRUE,'Scope of Work'!AB46=TRUE,'Scope of Work'!AB47=TRUE,'Scope of Work'!AB48=TRUE,H7=FALSE,'Project Information'!K4=FALSE)),"Y","N")</f>
        <v>N</v>
      </c>
      <c r="AA967" s="265" t="str">
        <f t="shared" si="32"/>
        <v>N</v>
      </c>
      <c r="AD967" s="79" t="s">
        <v>2967</v>
      </c>
      <c r="AE967" s="79" t="s">
        <v>2967</v>
      </c>
      <c r="AF967" s="79" t="s">
        <v>2967</v>
      </c>
    </row>
    <row r="968" spans="1:32" hidden="1">
      <c r="A968" s="73"/>
      <c r="B968" s="73"/>
      <c r="C968" s="73"/>
      <c r="D968" s="166" t="s">
        <v>2968</v>
      </c>
      <c r="E968" s="83" t="s">
        <v>2968</v>
      </c>
      <c r="F968" s="83" t="s">
        <v>2968</v>
      </c>
      <c r="G968" s="256" t="s">
        <v>2438</v>
      </c>
      <c r="H968" s="549" t="s">
        <v>2962</v>
      </c>
      <c r="I968" s="129">
        <v>0.1</v>
      </c>
      <c r="J968" s="129">
        <v>0.85</v>
      </c>
      <c r="K968" s="129">
        <v>0.1</v>
      </c>
      <c r="L968" s="85"/>
      <c r="M968" s="85"/>
      <c r="N968" s="86"/>
      <c r="O968" s="85"/>
      <c r="P968" s="550"/>
      <c r="Q968" s="415"/>
      <c r="Y968" s="25"/>
      <c r="Z968" s="265" t="str">
        <f>IF(AND('Scope of Work'!AB2=TRUE,'Scope of Work'!D65=TRUE,OR('Scope of Work'!AB50=TRUE,'Scope of Work'!AB52=TRUE,'Scope of Work'!AB53=TRUE,'Scope of Work'!AB54=TRUE,H7=FALSE,'Project Information'!K4=FALSE)),"Y","N")</f>
        <v>N</v>
      </c>
      <c r="AA968" s="265" t="str">
        <f t="shared" si="32"/>
        <v>N</v>
      </c>
      <c r="AD968" s="79" t="s">
        <v>2969</v>
      </c>
      <c r="AE968" s="79" t="s">
        <v>2969</v>
      </c>
      <c r="AF968" s="79" t="s">
        <v>2969</v>
      </c>
    </row>
    <row r="969" spans="1:32" hidden="1">
      <c r="A969" s="73"/>
      <c r="B969" s="73"/>
      <c r="C969" s="73"/>
      <c r="D969" s="166" t="s">
        <v>2970</v>
      </c>
      <c r="E969" s="83" t="s">
        <v>2970</v>
      </c>
      <c r="F969" s="83" t="s">
        <v>2970</v>
      </c>
      <c r="G969" s="256" t="s">
        <v>2446</v>
      </c>
      <c r="H969" s="549" t="s">
        <v>2962</v>
      </c>
      <c r="I969" s="129">
        <v>0.4</v>
      </c>
      <c r="J969" s="129">
        <v>0.35</v>
      </c>
      <c r="K969" s="129">
        <v>0.4</v>
      </c>
      <c r="L969" s="85"/>
      <c r="M969" s="85"/>
      <c r="N969" s="86"/>
      <c r="O969" s="85"/>
      <c r="P969" s="550"/>
      <c r="Q969" s="415"/>
      <c r="Y969" s="25"/>
      <c r="Z969" s="265" t="str">
        <f>IF(AND('Scope of Work'!AB2=TRUE,'Scope of Work'!D65=TRUE,OR('Scope of Work'!AB56=TRUE,'Scope of Work'!AB58=TRUE,'Scope of Work'!AB59=TRUE,'Scope of Work'!AB60=TRUE,H7=FALSE,'Project Information'!K4=FALSE)),"Y","N")</f>
        <v>N</v>
      </c>
      <c r="AA969" s="265" t="str">
        <f t="shared" si="32"/>
        <v>N</v>
      </c>
      <c r="AD969" s="79" t="s">
        <v>2971</v>
      </c>
      <c r="AE969" s="79" t="s">
        <v>2971</v>
      </c>
      <c r="AF969" s="79" t="s">
        <v>2971</v>
      </c>
    </row>
    <row r="970" spans="1:32" hidden="1">
      <c r="A970" s="73"/>
      <c r="B970" s="73"/>
      <c r="C970" s="73"/>
      <c r="D970" s="166" t="s">
        <v>2972</v>
      </c>
      <c r="E970" s="83" t="s">
        <v>2972</v>
      </c>
      <c r="F970" s="83" t="s">
        <v>2972</v>
      </c>
      <c r="G970" s="256" t="s">
        <v>2454</v>
      </c>
      <c r="H970" s="549" t="s">
        <v>2962</v>
      </c>
      <c r="I970" s="129">
        <v>0</v>
      </c>
      <c r="J970" s="129">
        <v>0</v>
      </c>
      <c r="K970" s="129">
        <v>0.75</v>
      </c>
      <c r="L970" s="85"/>
      <c r="M970" s="85"/>
      <c r="N970" s="86"/>
      <c r="O970" s="85"/>
      <c r="P970" s="550"/>
      <c r="Q970" s="415"/>
      <c r="Y970" s="25"/>
      <c r="Z970" s="265" t="str">
        <f>IF(AND('Scope of Work'!AB2=TRUE,'Scope of Work'!D65=TRUE,OR('Scope of Work'!AB62=TRUE,'Scope of Work'!AB64=TRUE,'Scope of Work'!AB65=TRUE,'Scope of Work'!AB66=TRUE,H7=FALSE,'Project Information'!K4=FALSE)),"Y","N")</f>
        <v>N</v>
      </c>
      <c r="AA970" s="265" t="str">
        <f t="shared" si="32"/>
        <v>N</v>
      </c>
      <c r="AD970" s="79" t="s">
        <v>2973</v>
      </c>
      <c r="AE970" s="79" t="s">
        <v>2973</v>
      </c>
      <c r="AF970" s="79" t="s">
        <v>2973</v>
      </c>
    </row>
    <row r="971" spans="1:32" hidden="1">
      <c r="A971" s="73"/>
      <c r="B971" s="73"/>
      <c r="C971" s="73"/>
      <c r="D971" s="166" t="s">
        <v>2974</v>
      </c>
      <c r="E971" s="83" t="s">
        <v>2974</v>
      </c>
      <c r="F971" s="83" t="s">
        <v>2974</v>
      </c>
      <c r="G971" s="256" t="s">
        <v>2779</v>
      </c>
      <c r="H971" s="549" t="s">
        <v>2962</v>
      </c>
      <c r="I971" s="129">
        <v>0.65</v>
      </c>
      <c r="J971" s="129">
        <v>0.3</v>
      </c>
      <c r="K971" s="129">
        <v>0.65</v>
      </c>
      <c r="L971" s="85"/>
      <c r="M971" s="85"/>
      <c r="N971" s="86"/>
      <c r="O971" s="85"/>
      <c r="P971" s="550"/>
      <c r="Q971" s="415"/>
      <c r="Y971" s="25"/>
      <c r="Z971" s="265" t="str">
        <f>IF(AND('Scope of Work'!AB2=TRUE,'Scope of Work'!D65=TRUE,'Scope of Work'!AB83=TRUE),"Y","N")</f>
        <v>N</v>
      </c>
      <c r="AA971" s="265" t="str">
        <f t="shared" si="32"/>
        <v>N</v>
      </c>
      <c r="AD971" s="79" t="s">
        <v>2975</v>
      </c>
      <c r="AE971" s="79" t="s">
        <v>2975</v>
      </c>
      <c r="AF971" s="79" t="s">
        <v>2975</v>
      </c>
    </row>
    <row r="972" spans="1:32" hidden="1">
      <c r="A972" s="73"/>
      <c r="B972" s="73"/>
      <c r="C972" s="73"/>
      <c r="D972" s="166" t="s">
        <v>2976</v>
      </c>
      <c r="E972" s="83" t="s">
        <v>2976</v>
      </c>
      <c r="F972" s="83" t="s">
        <v>2976</v>
      </c>
      <c r="G972" s="256" t="s">
        <v>2798</v>
      </c>
      <c r="H972" s="549" t="s">
        <v>2962</v>
      </c>
      <c r="I972" s="129">
        <v>0.55000000000000004</v>
      </c>
      <c r="J972" s="129">
        <v>0.4</v>
      </c>
      <c r="K972" s="129">
        <v>0.55000000000000004</v>
      </c>
      <c r="L972" s="85"/>
      <c r="M972" s="85"/>
      <c r="N972" s="86"/>
      <c r="O972" s="85"/>
      <c r="P972" s="550"/>
      <c r="Q972" s="415"/>
      <c r="Y972" s="25"/>
      <c r="Z972" s="265" t="str">
        <f>IF((AND('Scope of Work'!D65=TRUE,'Scope of Work'!AB2=TRUE,'Scope of Work'!AB83=TRUE,H7=FALSE,'Project Information'!K4=FALSE)),"Y","N")</f>
        <v>N</v>
      </c>
      <c r="AA972" s="265" t="str">
        <f t="shared" si="32"/>
        <v>N</v>
      </c>
      <c r="AD972" s="79" t="s">
        <v>2977</v>
      </c>
      <c r="AE972" s="79" t="s">
        <v>2977</v>
      </c>
      <c r="AF972" s="79" t="s">
        <v>2977</v>
      </c>
    </row>
    <row r="973" spans="1:32" hidden="1">
      <c r="A973" s="73"/>
      <c r="B973" s="73"/>
      <c r="C973" s="73"/>
      <c r="D973" s="552"/>
      <c r="E973" s="553"/>
      <c r="F973" s="553"/>
      <c r="G973" s="554" t="s">
        <v>2978</v>
      </c>
      <c r="H973" s="554"/>
      <c r="I973" s="555"/>
      <c r="J973" s="555"/>
      <c r="K973" s="555"/>
      <c r="L973" s="556"/>
      <c r="M973" s="553"/>
      <c r="N973" s="553"/>
      <c r="O973" s="557"/>
      <c r="P973" s="554" t="s">
        <v>29</v>
      </c>
      <c r="Q973" s="558" t="s">
        <v>30</v>
      </c>
      <c r="Y973" s="25"/>
      <c r="Z973" s="265" t="str">
        <f>IF('Scope of Work'!D68=TRUE,IF(COUNTIF($AA$975:$AA$976,"Y"),"Show","Hide"),IF(COUNTIF($Z$975:$Z$976,"Y"),"Show","Hide"))</f>
        <v>Hide</v>
      </c>
      <c r="AA973" s="265" t="str">
        <f>IF(Z973="Show","Y","N")</f>
        <v>N</v>
      </c>
    </row>
    <row r="974" spans="1:32" hidden="1">
      <c r="A974" s="73"/>
      <c r="B974" s="73"/>
      <c r="C974" s="73"/>
      <c r="D974" s="552"/>
      <c r="E974" s="553"/>
      <c r="F974" s="553"/>
      <c r="G974" s="554"/>
      <c r="H974" s="556"/>
      <c r="I974" s="555"/>
      <c r="J974" s="555"/>
      <c r="K974" s="556"/>
      <c r="L974" s="556"/>
      <c r="M974" s="553"/>
      <c r="N974" s="553"/>
      <c r="O974" s="557"/>
      <c r="P974" s="559"/>
      <c r="Q974" s="558"/>
      <c r="Y974" s="25"/>
      <c r="Z974" s="265" t="str">
        <f>IF('Scope of Work'!D68=TRUE,IF(COUNTIF($AA$975:$AA$976,"Y"),"Show","Hide"),IF(COUNTIF($Z$975:$Z$976,"Y"),"Show","Hide"))</f>
        <v>Hide</v>
      </c>
      <c r="AA974" s="265" t="str">
        <f>IF(Z974="Show","Y","N")</f>
        <v>N</v>
      </c>
    </row>
    <row r="975" spans="1:32" hidden="1">
      <c r="A975" s="73"/>
      <c r="B975" s="73"/>
      <c r="C975" s="73"/>
      <c r="D975" s="166" t="s">
        <v>2979</v>
      </c>
      <c r="E975" s="83" t="s">
        <v>2980</v>
      </c>
      <c r="F975" s="83" t="s">
        <v>2981</v>
      </c>
      <c r="G975" s="548" t="s">
        <v>2982</v>
      </c>
      <c r="H975" s="238"/>
      <c r="I975" s="89"/>
      <c r="J975" s="89"/>
      <c r="K975" s="89"/>
      <c r="L975" s="85"/>
      <c r="M975" s="85"/>
      <c r="N975" s="85"/>
      <c r="O975" s="85"/>
      <c r="P975" s="550"/>
      <c r="Q975" s="551"/>
      <c r="Y975" s="25"/>
      <c r="Z975" s="265" t="str">
        <f>IF(AND('Scope of Work'!D67=TRUE,H7=FALSE,'Project Information'!K4=FALSE),"Y","N")</f>
        <v>N</v>
      </c>
      <c r="AA975" s="265" t="str">
        <f>IF($Z975="Y","Y","N")</f>
        <v>N</v>
      </c>
      <c r="AD975" s="79" t="s">
        <v>2983</v>
      </c>
      <c r="AE975" s="79" t="s">
        <v>2984</v>
      </c>
      <c r="AF975" s="79" t="s">
        <v>2985</v>
      </c>
    </row>
    <row r="976" spans="1:32" hidden="1">
      <c r="A976" s="73"/>
      <c r="B976" s="73"/>
      <c r="C976" s="73"/>
      <c r="D976" s="166" t="s">
        <v>2986</v>
      </c>
      <c r="E976" s="83" t="s">
        <v>2987</v>
      </c>
      <c r="F976" s="83" t="s">
        <v>2988</v>
      </c>
      <c r="G976" s="548" t="s">
        <v>2989</v>
      </c>
      <c r="H976" s="238"/>
      <c r="I976" s="89"/>
      <c r="J976" s="89"/>
      <c r="K976" s="89"/>
      <c r="L976" s="85"/>
      <c r="M976" s="85"/>
      <c r="N976" s="85"/>
      <c r="O976" s="85"/>
      <c r="P976" s="550"/>
      <c r="Q976" s="551"/>
      <c r="Y976" s="25"/>
      <c r="Z976" s="265" t="str">
        <f>IF(AND('Scope of Work'!D67=TRUE,H7=FALSE,'Project Information'!K4=FALSE),"Y","N")</f>
        <v>N</v>
      </c>
      <c r="AA976" s="265" t="str">
        <f>IF($Z976="Y","Y","N")</f>
        <v>N</v>
      </c>
      <c r="AD976" s="79" t="s">
        <v>2990</v>
      </c>
      <c r="AE976" s="79" t="s">
        <v>2991</v>
      </c>
      <c r="AF976" s="79" t="s">
        <v>2992</v>
      </c>
    </row>
    <row r="977" spans="1:27" ht="18.75" hidden="1">
      <c r="A977" s="73"/>
      <c r="B977" s="73"/>
      <c r="C977" s="73"/>
      <c r="D977" s="560"/>
      <c r="E977" s="561"/>
      <c r="F977" s="562"/>
      <c r="G977" s="563" t="s">
        <v>22</v>
      </c>
      <c r="H977" s="564" t="s">
        <v>23</v>
      </c>
      <c r="I977" s="564" t="s">
        <v>2993</v>
      </c>
      <c r="J977" s="565" t="s">
        <v>2994</v>
      </c>
      <c r="K977" s="565" t="s">
        <v>2995</v>
      </c>
      <c r="L977" s="565" t="s">
        <v>2996</v>
      </c>
      <c r="M977" s="565" t="s">
        <v>2997</v>
      </c>
      <c r="N977" s="565" t="s">
        <v>2998</v>
      </c>
      <c r="O977" s="566" t="s">
        <v>26</v>
      </c>
      <c r="P977" s="566" t="s">
        <v>26</v>
      </c>
      <c r="Q977" s="565" t="s">
        <v>27</v>
      </c>
      <c r="R977" s="178" t="s">
        <v>28</v>
      </c>
      <c r="S977" s="565" t="s">
        <v>29</v>
      </c>
      <c r="Y977" s="25"/>
      <c r="Z977" s="265" t="str">
        <f>IF('Scope of Work'!D24=TRUE,IF(COUNTIF(AA979:AA980,"Y"),"Show","Hide"),IF(COUNTIF($Z$979:$Z$980,"Y"),"Show","Hide"))</f>
        <v>Hide</v>
      </c>
      <c r="AA977" s="265" t="str">
        <f>IF(Z977="Show","Y","N")</f>
        <v>N</v>
      </c>
    </row>
    <row r="978" spans="1:27" hidden="1">
      <c r="A978" s="73"/>
      <c r="B978" s="73"/>
      <c r="C978" s="73"/>
      <c r="D978" s="567"/>
      <c r="E978" s="568"/>
      <c r="F978" s="566"/>
      <c r="G978" s="566" t="s">
        <v>31</v>
      </c>
      <c r="H978" s="564" t="s">
        <v>33</v>
      </c>
      <c r="I978" s="564" t="s">
        <v>33</v>
      </c>
      <c r="J978" s="565" t="s">
        <v>2999</v>
      </c>
      <c r="K978" s="565" t="s">
        <v>3000</v>
      </c>
      <c r="L978" s="565" t="s">
        <v>3001</v>
      </c>
      <c r="M978" s="565" t="s">
        <v>3002</v>
      </c>
      <c r="N978" s="565" t="s">
        <v>3003</v>
      </c>
      <c r="O978" s="566" t="s">
        <v>33</v>
      </c>
      <c r="P978" s="566" t="s">
        <v>29</v>
      </c>
      <c r="Q978" s="565" t="s">
        <v>34</v>
      </c>
      <c r="R978" s="178" t="s">
        <v>29</v>
      </c>
      <c r="S978" s="565"/>
      <c r="Y978" s="25"/>
      <c r="Z978" s="265" t="str">
        <f>IF('Scope of Work'!D24=TRUE,IF(COUNTIF(AA979:AA980,"Y"),"Show","Hide"),IF(COUNTIF($Z$979:$Z$980,"Y"),"Show","Hide"))</f>
        <v>Hide</v>
      </c>
      <c r="AA978" s="265" t="str">
        <f>IF(Z978="Show","Y","N")</f>
        <v>N</v>
      </c>
    </row>
    <row r="979" spans="1:27" ht="14.25" hidden="1">
      <c r="A979" s="239"/>
      <c r="B979" s="239"/>
      <c r="C979" s="239"/>
      <c r="D979" s="166" t="s">
        <v>3004</v>
      </c>
      <c r="E979" s="188"/>
      <c r="F979" s="569" t="s">
        <v>2409</v>
      </c>
      <c r="G979" s="233" t="s">
        <v>1024</v>
      </c>
      <c r="H979" s="129">
        <v>60</v>
      </c>
      <c r="I979" s="129">
        <v>60</v>
      </c>
      <c r="J979" s="129">
        <v>60</v>
      </c>
      <c r="K979" s="129">
        <v>20</v>
      </c>
      <c r="L979" s="129">
        <v>10</v>
      </c>
      <c r="M979" s="129">
        <v>5</v>
      </c>
      <c r="N979" s="129">
        <v>25</v>
      </c>
      <c r="O979" s="83">
        <v>382</v>
      </c>
      <c r="P979" s="83" t="s">
        <v>38</v>
      </c>
      <c r="Q979" s="83" t="s">
        <v>39</v>
      </c>
      <c r="R979" s="166" t="s">
        <v>40</v>
      </c>
      <c r="S979" s="168">
        <v>0</v>
      </c>
      <c r="Y979" s="25"/>
      <c r="Z979" s="265" t="str">
        <f>IF(AND('Scope of Work'!D24=TRUE,'Scope of Work'!J2=TRUE,'Scope of Work'!J55=TRUE,H7=FALSE,'Project Information'!K4=FALSE),"Y","N")</f>
        <v>N</v>
      </c>
      <c r="AA979" s="265" t="str">
        <f>IF($Z979="Y","Y","N")</f>
        <v>N</v>
      </c>
    </row>
    <row r="980" spans="1:27" ht="14.25" hidden="1">
      <c r="A980" s="239"/>
      <c r="B980" s="239"/>
      <c r="C980" s="239"/>
      <c r="D980" s="166" t="s">
        <v>3005</v>
      </c>
      <c r="E980" s="188"/>
      <c r="F980" s="569" t="s">
        <v>2409</v>
      </c>
      <c r="G980" s="233" t="s">
        <v>1653</v>
      </c>
      <c r="H980" s="534">
        <v>80</v>
      </c>
      <c r="I980" s="534">
        <v>80</v>
      </c>
      <c r="J980" s="534">
        <v>80</v>
      </c>
      <c r="K980" s="129">
        <v>10</v>
      </c>
      <c r="L980" s="129">
        <v>20</v>
      </c>
      <c r="M980" s="129">
        <v>25</v>
      </c>
      <c r="N980" s="129">
        <v>25</v>
      </c>
      <c r="O980" s="83">
        <v>382</v>
      </c>
      <c r="P980" s="83" t="s">
        <v>38</v>
      </c>
      <c r="Q980" s="83" t="s">
        <v>39</v>
      </c>
      <c r="R980" s="166" t="s">
        <v>40</v>
      </c>
      <c r="S980" s="168">
        <v>0</v>
      </c>
      <c r="Y980" s="25"/>
      <c r="Z980" s="265" t="str">
        <f>IF(AND('Scope of Work'!D24=TRUE,'Scope of Work'!J2=TRUE,'Scope of Work'!J55=TRUE,H7=FALSE,'Project Information'!K4=FALSE),"Y","N")</f>
        <v>N</v>
      </c>
      <c r="AA980" s="265" t="str">
        <f>IF($Z980="Y","Y","N")</f>
        <v>N</v>
      </c>
    </row>
    <row r="981" spans="1:27" ht="18.75" hidden="1">
      <c r="A981" s="73"/>
      <c r="B981" s="73"/>
      <c r="C981" s="73"/>
      <c r="D981" s="567"/>
      <c r="E981" s="561"/>
      <c r="F981" s="562"/>
      <c r="G981" s="563" t="s">
        <v>22</v>
      </c>
      <c r="H981" s="564" t="s">
        <v>23</v>
      </c>
      <c r="I981" s="564" t="s">
        <v>2993</v>
      </c>
      <c r="J981" s="565" t="s">
        <v>2994</v>
      </c>
      <c r="K981" s="565" t="s">
        <v>2995</v>
      </c>
      <c r="L981" s="565" t="s">
        <v>2996</v>
      </c>
      <c r="M981" s="565" t="s">
        <v>2997</v>
      </c>
      <c r="N981" s="565" t="s">
        <v>2998</v>
      </c>
      <c r="O981" s="566" t="s">
        <v>26</v>
      </c>
      <c r="P981" s="566" t="s">
        <v>26</v>
      </c>
      <c r="Q981" s="565" t="s">
        <v>27</v>
      </c>
      <c r="R981" s="178" t="s">
        <v>28</v>
      </c>
      <c r="S981" s="565" t="s">
        <v>29</v>
      </c>
      <c r="Y981" s="25"/>
      <c r="Z981" s="265" t="str">
        <f>IF('Scope of Work'!D24=TRUE,IF(COUNTIF(AA983:AA984,"Y"),"Show","Hide"),IF(COUNTIF($Z$983:$Z$984,"Y"),"Show","Hide"))</f>
        <v>Hide</v>
      </c>
      <c r="AA981" s="265" t="str">
        <f>IF(Z981="Show","Y","N")</f>
        <v>N</v>
      </c>
    </row>
    <row r="982" spans="1:27" hidden="1">
      <c r="A982" s="73"/>
      <c r="B982" s="73"/>
      <c r="C982" s="73"/>
      <c r="D982" s="567"/>
      <c r="E982" s="568"/>
      <c r="F982" s="566"/>
      <c r="G982" s="566" t="s">
        <v>98</v>
      </c>
      <c r="H982" s="564" t="s">
        <v>33</v>
      </c>
      <c r="I982" s="564" t="s">
        <v>33</v>
      </c>
      <c r="J982" s="565" t="s">
        <v>2999</v>
      </c>
      <c r="K982" s="565" t="s">
        <v>3000</v>
      </c>
      <c r="L982" s="565" t="s">
        <v>3001</v>
      </c>
      <c r="M982" s="565" t="s">
        <v>3002</v>
      </c>
      <c r="N982" s="565" t="s">
        <v>3003</v>
      </c>
      <c r="O982" s="566" t="s">
        <v>33</v>
      </c>
      <c r="P982" s="566" t="s">
        <v>29</v>
      </c>
      <c r="Q982" s="565" t="s">
        <v>34</v>
      </c>
      <c r="R982" s="178" t="s">
        <v>29</v>
      </c>
      <c r="S982" s="565"/>
      <c r="Y982" s="25"/>
      <c r="Z982" s="265" t="str">
        <f>IF('Scope of Work'!D24=TRUE,IF(COUNTIF(AA983:AA984,"Y"),"Show","Hide"),IF(COUNTIF($Z$983:$Z$984,"Y"),"Show","Hide"))</f>
        <v>Hide</v>
      </c>
      <c r="AA982" s="265" t="str">
        <f>IF(Z982="Show","Y","N")</f>
        <v>N</v>
      </c>
    </row>
    <row r="983" spans="1:27" ht="14.25" hidden="1">
      <c r="A983" s="73"/>
      <c r="B983" s="73"/>
      <c r="C983" s="73"/>
      <c r="D983" s="166" t="s">
        <v>3006</v>
      </c>
      <c r="E983" s="188"/>
      <c r="F983" s="569" t="s">
        <v>2409</v>
      </c>
      <c r="G983" s="233" t="s">
        <v>1024</v>
      </c>
      <c r="H983" s="129">
        <v>61</v>
      </c>
      <c r="I983" s="129">
        <v>61</v>
      </c>
      <c r="J983" s="129">
        <v>61</v>
      </c>
      <c r="K983" s="129">
        <v>6</v>
      </c>
      <c r="L983" s="129">
        <v>20</v>
      </c>
      <c r="M983" s="129">
        <v>15</v>
      </c>
      <c r="N983" s="129">
        <v>20</v>
      </c>
      <c r="O983" s="83">
        <v>382</v>
      </c>
      <c r="P983" s="83" t="s">
        <v>38</v>
      </c>
      <c r="Q983" s="83" t="s">
        <v>39</v>
      </c>
      <c r="R983" s="166" t="s">
        <v>40</v>
      </c>
      <c r="S983" s="168">
        <v>0</v>
      </c>
      <c r="Y983" s="25"/>
      <c r="Z983" s="265" t="str">
        <f>IF(AND('Scope of Work'!D24=TRUE,'Scope of Work'!J2=TRUE,'Scope of Work'!J55=TRUE,H7=FALSE,'Project Information'!K4=FALSE),"Y","N")</f>
        <v>N</v>
      </c>
      <c r="AA983" s="265" t="str">
        <f>IF($Z983="Y","Y","N")</f>
        <v>N</v>
      </c>
    </row>
    <row r="984" spans="1:27" ht="14.25" hidden="1">
      <c r="A984" s="73"/>
      <c r="B984" s="73"/>
      <c r="C984" s="73"/>
      <c r="D984" s="166" t="s">
        <v>3007</v>
      </c>
      <c r="E984" s="188"/>
      <c r="F984" s="569" t="s">
        <v>2409</v>
      </c>
      <c r="G984" s="233" t="s">
        <v>1653</v>
      </c>
      <c r="H984" s="534">
        <v>81</v>
      </c>
      <c r="I984" s="534">
        <v>81</v>
      </c>
      <c r="J984" s="534">
        <v>81</v>
      </c>
      <c r="K984" s="129">
        <v>20</v>
      </c>
      <c r="L984" s="129">
        <v>30</v>
      </c>
      <c r="M984" s="129">
        <v>6</v>
      </c>
      <c r="N984" s="129">
        <v>25</v>
      </c>
      <c r="O984" s="83">
        <v>382</v>
      </c>
      <c r="P984" s="83" t="s">
        <v>38</v>
      </c>
      <c r="Q984" s="83" t="s">
        <v>39</v>
      </c>
      <c r="R984" s="166" t="s">
        <v>40</v>
      </c>
      <c r="S984" s="168">
        <v>0</v>
      </c>
      <c r="Y984" s="25"/>
      <c r="Z984" s="265" t="str">
        <f>IF(AND('Scope of Work'!D24=TRUE,'Scope of Work'!J2=TRUE,'Scope of Work'!J55=TRUE,H7=FALSE,'Project Information'!K4=FALSE),"Y","N")</f>
        <v>N</v>
      </c>
      <c r="AA984" s="265" t="str">
        <f>IF($Z984="Y","Y","N")</f>
        <v>N</v>
      </c>
    </row>
    <row r="985" spans="1:27" ht="18.75" hidden="1">
      <c r="A985" s="73"/>
      <c r="B985" s="73"/>
      <c r="C985" s="73"/>
      <c r="D985" s="560"/>
      <c r="E985" s="561"/>
      <c r="F985" s="562"/>
      <c r="G985" s="563" t="s">
        <v>3008</v>
      </c>
      <c r="H985" s="564" t="s">
        <v>23</v>
      </c>
      <c r="I985" s="564" t="s">
        <v>2993</v>
      </c>
      <c r="J985" s="565" t="s">
        <v>2994</v>
      </c>
      <c r="K985" s="565" t="s">
        <v>2995</v>
      </c>
      <c r="L985" s="565" t="s">
        <v>2996</v>
      </c>
      <c r="M985" s="565" t="s">
        <v>2997</v>
      </c>
      <c r="N985" s="565" t="s">
        <v>2998</v>
      </c>
      <c r="O985" s="566" t="s">
        <v>26</v>
      </c>
      <c r="P985" s="566" t="s">
        <v>26</v>
      </c>
      <c r="Q985" s="565" t="s">
        <v>27</v>
      </c>
      <c r="R985" s="178" t="s">
        <v>28</v>
      </c>
      <c r="S985" s="565" t="s">
        <v>29</v>
      </c>
      <c r="Y985" s="25"/>
      <c r="Z985" s="265" t="str">
        <f>IF('Scope of Work'!D24=TRUE,IF(COUNTIF(AA987:AA988,"Y"),"Show","Hide"),IF(COUNTIF($Z$987:$Z$988,"Y"),"Show","Hide"))</f>
        <v>Hide</v>
      </c>
      <c r="AA985" s="265" t="str">
        <f>IF(Z985="Show","Y","N")</f>
        <v>N</v>
      </c>
    </row>
    <row r="986" spans="1:27" hidden="1">
      <c r="A986" s="73"/>
      <c r="B986" s="73"/>
      <c r="C986" s="73"/>
      <c r="D986" s="567"/>
      <c r="E986" s="568"/>
      <c r="F986" s="566"/>
      <c r="G986" s="566" t="s">
        <v>31</v>
      </c>
      <c r="H986" s="564" t="s">
        <v>33</v>
      </c>
      <c r="I986" s="564" t="s">
        <v>33</v>
      </c>
      <c r="J986" s="565" t="s">
        <v>2999</v>
      </c>
      <c r="K986" s="565" t="s">
        <v>3000</v>
      </c>
      <c r="L986" s="565" t="s">
        <v>3001</v>
      </c>
      <c r="M986" s="565" t="s">
        <v>3002</v>
      </c>
      <c r="N986" s="565" t="s">
        <v>3003</v>
      </c>
      <c r="O986" s="566" t="s">
        <v>33</v>
      </c>
      <c r="P986" s="566" t="s">
        <v>29</v>
      </c>
      <c r="Q986" s="565" t="s">
        <v>34</v>
      </c>
      <c r="R986" s="178" t="s">
        <v>29</v>
      </c>
      <c r="S986" s="565"/>
      <c r="Y986" s="25"/>
      <c r="Z986" s="265" t="str">
        <f>IF('Scope of Work'!D24=TRUE,IF(COUNTIF(AA987:AA988,"Y"),"Show","Hide"),IF(COUNTIF($Z$987:$Z$988,"Y"),"Show","Hide"))</f>
        <v>Hide</v>
      </c>
      <c r="AA986" s="265" t="str">
        <f>IF(Z986="Show","Y","N")</f>
        <v>N</v>
      </c>
    </row>
    <row r="987" spans="1:27" ht="14.25" hidden="1">
      <c r="A987" s="73"/>
      <c r="B987" s="73"/>
      <c r="C987" s="73"/>
      <c r="D987" s="166" t="s">
        <v>3009</v>
      </c>
      <c r="E987" s="188"/>
      <c r="F987" s="569" t="s">
        <v>2409</v>
      </c>
      <c r="G987" s="233" t="s">
        <v>1024</v>
      </c>
      <c r="H987" s="129">
        <v>62</v>
      </c>
      <c r="I987" s="129">
        <v>62</v>
      </c>
      <c r="J987" s="129">
        <v>62</v>
      </c>
      <c r="K987" s="129">
        <v>20</v>
      </c>
      <c r="L987" s="129">
        <v>10</v>
      </c>
      <c r="M987" s="129">
        <v>15</v>
      </c>
      <c r="N987" s="129">
        <v>17</v>
      </c>
      <c r="O987" s="83">
        <v>382</v>
      </c>
      <c r="P987" s="83" t="s">
        <v>38</v>
      </c>
      <c r="Q987" s="83" t="s">
        <v>39</v>
      </c>
      <c r="R987" s="166" t="s">
        <v>40</v>
      </c>
      <c r="S987" s="168">
        <v>0</v>
      </c>
      <c r="Y987" s="25"/>
      <c r="Z987" s="265" t="str">
        <f>IF(AND('Scope of Work'!D24=TRUE,'Scope of Work'!J2=TRUE,'Scope of Work'!J55=TRUE,H7=FALSE,'Project Information'!K4=FALSE),"Y","N")</f>
        <v>N</v>
      </c>
      <c r="AA987" s="265" t="str">
        <f>IF($Z987="Y","Y","N")</f>
        <v>N</v>
      </c>
    </row>
    <row r="988" spans="1:27" ht="14.25" hidden="1">
      <c r="A988" s="73"/>
      <c r="B988" s="73"/>
      <c r="C988" s="73"/>
      <c r="D988" s="166" t="s">
        <v>3010</v>
      </c>
      <c r="E988" s="188"/>
      <c r="F988" s="569" t="s">
        <v>2409</v>
      </c>
      <c r="G988" s="233" t="s">
        <v>1653</v>
      </c>
      <c r="H988" s="534">
        <v>82</v>
      </c>
      <c r="I988" s="534">
        <v>82</v>
      </c>
      <c r="J988" s="534">
        <v>82</v>
      </c>
      <c r="K988" s="129">
        <v>35</v>
      </c>
      <c r="L988" s="129">
        <v>12</v>
      </c>
      <c r="M988" s="129">
        <v>5</v>
      </c>
      <c r="N988" s="129">
        <v>30</v>
      </c>
      <c r="O988" s="83">
        <v>382</v>
      </c>
      <c r="P988" s="83" t="s">
        <v>38</v>
      </c>
      <c r="Q988" s="83" t="s">
        <v>39</v>
      </c>
      <c r="R988" s="166" t="s">
        <v>40</v>
      </c>
      <c r="S988" s="168">
        <v>0</v>
      </c>
      <c r="Y988" s="25"/>
      <c r="Z988" s="265" t="str">
        <f>IF(AND('Scope of Work'!D24=TRUE,'Scope of Work'!J2=TRUE,'Scope of Work'!J55=TRUE,H7=FALSE,'Project Information'!K4=FALSE),"Y","N")</f>
        <v>N</v>
      </c>
      <c r="AA988" s="265" t="str">
        <f>IF($Z988="Y","Y","N")</f>
        <v>N</v>
      </c>
    </row>
    <row r="989" spans="1:27" ht="18.75" hidden="1">
      <c r="A989" s="73"/>
      <c r="B989" s="73"/>
      <c r="C989" s="73"/>
      <c r="D989" s="567"/>
      <c r="E989" s="561"/>
      <c r="F989" s="562"/>
      <c r="G989" s="563" t="s">
        <v>3011</v>
      </c>
      <c r="H989" s="564" t="s">
        <v>23</v>
      </c>
      <c r="I989" s="564" t="s">
        <v>2993</v>
      </c>
      <c r="J989" s="565" t="s">
        <v>2994</v>
      </c>
      <c r="K989" s="565" t="s">
        <v>2995</v>
      </c>
      <c r="L989" s="565" t="s">
        <v>2996</v>
      </c>
      <c r="M989" s="565" t="s">
        <v>2997</v>
      </c>
      <c r="N989" s="565" t="s">
        <v>2998</v>
      </c>
      <c r="O989" s="566" t="s">
        <v>26</v>
      </c>
      <c r="P989" s="566" t="s">
        <v>26</v>
      </c>
      <c r="Q989" s="565" t="s">
        <v>27</v>
      </c>
      <c r="R989" s="178" t="s">
        <v>28</v>
      </c>
      <c r="S989" s="565" t="s">
        <v>29</v>
      </c>
      <c r="Y989" s="25"/>
      <c r="Z989" s="265" t="str">
        <f>IF('Scope of Work'!D24=TRUE,IF(COUNTIF(AA991:AA994,"Y"),"Show","Hide"),IF(COUNTIF($Z$991:$Z$994,"Y"),"Show","Hide"))</f>
        <v>Hide</v>
      </c>
      <c r="AA989" s="265" t="str">
        <f>IF(Z989="Show","Y","N")</f>
        <v>N</v>
      </c>
    </row>
    <row r="990" spans="1:27" hidden="1">
      <c r="A990" s="73"/>
      <c r="B990" s="73"/>
      <c r="C990" s="73"/>
      <c r="D990" s="567"/>
      <c r="E990" s="568"/>
      <c r="F990" s="566"/>
      <c r="G990" s="566" t="s">
        <v>31</v>
      </c>
      <c r="H990" s="564" t="s">
        <v>33</v>
      </c>
      <c r="I990" s="564" t="s">
        <v>33</v>
      </c>
      <c r="J990" s="565" t="s">
        <v>2999</v>
      </c>
      <c r="K990" s="565" t="s">
        <v>3000</v>
      </c>
      <c r="L990" s="565" t="s">
        <v>3001</v>
      </c>
      <c r="M990" s="565" t="s">
        <v>3002</v>
      </c>
      <c r="N990" s="565" t="s">
        <v>3003</v>
      </c>
      <c r="O990" s="566" t="s">
        <v>33</v>
      </c>
      <c r="P990" s="566" t="s">
        <v>29</v>
      </c>
      <c r="Q990" s="565" t="s">
        <v>34</v>
      </c>
      <c r="R990" s="178" t="s">
        <v>29</v>
      </c>
      <c r="S990" s="565"/>
      <c r="Y990" s="25"/>
      <c r="Z990" s="265" t="str">
        <f>IF('Scope of Work'!D24=TRUE,IF(COUNTIF(AA991:AA999,"Y"),"Show","Hide"),IF(COUNTIF($Z$991:$Z$999,"Y"),"Show","Hide"))</f>
        <v>Hide</v>
      </c>
      <c r="AA990" s="265" t="str">
        <f>IF(Z990="Show","Y","N")</f>
        <v>N</v>
      </c>
    </row>
    <row r="991" spans="1:27" ht="14.25" hidden="1">
      <c r="A991" s="73"/>
      <c r="B991" s="73"/>
      <c r="C991" s="73"/>
      <c r="D991" s="166" t="s">
        <v>3012</v>
      </c>
      <c r="E991" s="188"/>
      <c r="F991" s="569" t="s">
        <v>2409</v>
      </c>
      <c r="G991" s="233" t="s">
        <v>1024</v>
      </c>
      <c r="H991" s="129">
        <v>63</v>
      </c>
      <c r="I991" s="129">
        <v>63</v>
      </c>
      <c r="J991" s="129">
        <v>63</v>
      </c>
      <c r="K991" s="129">
        <v>20</v>
      </c>
      <c r="L991" s="129">
        <v>3</v>
      </c>
      <c r="M991" s="129">
        <v>20</v>
      </c>
      <c r="N991" s="129">
        <v>20</v>
      </c>
      <c r="O991" s="83">
        <v>382</v>
      </c>
      <c r="P991" s="83" t="s">
        <v>38</v>
      </c>
      <c r="Q991" s="83" t="s">
        <v>39</v>
      </c>
      <c r="R991" s="166" t="s">
        <v>40</v>
      </c>
      <c r="S991" s="168">
        <v>0</v>
      </c>
      <c r="Y991" s="25"/>
      <c r="Z991" s="265" t="str">
        <f>IF(AND('Scope of Work'!D24=TRUE,'Scope of Work'!J2=TRUE,'Scope of Work'!J55=TRUE,H7=FALSE,'Project Information'!K4=FALSE),"Y","N")</f>
        <v>N</v>
      </c>
      <c r="AA991" s="265" t="str">
        <f t="shared" ref="AA991:AA1000" si="33">IF($Z991="Y","Y","N")</f>
        <v>N</v>
      </c>
    </row>
    <row r="992" spans="1:27" ht="14.25" hidden="1">
      <c r="A992" s="73"/>
      <c r="B992" s="73"/>
      <c r="C992" s="73"/>
      <c r="D992" s="166" t="s">
        <v>3013</v>
      </c>
      <c r="E992" s="188"/>
      <c r="F992" s="569" t="s">
        <v>3014</v>
      </c>
      <c r="G992" s="233" t="s">
        <v>1024</v>
      </c>
      <c r="H992" s="413"/>
      <c r="I992" s="534">
        <v>63</v>
      </c>
      <c r="J992" s="413"/>
      <c r="K992" s="257"/>
      <c r="L992" s="257"/>
      <c r="M992" s="257"/>
      <c r="N992" s="257"/>
      <c r="O992" s="85"/>
      <c r="P992" s="85"/>
      <c r="Q992" s="85"/>
      <c r="R992" s="179"/>
      <c r="S992" s="168">
        <v>0</v>
      </c>
      <c r="Y992" s="25"/>
      <c r="Z992" s="265" t="str">
        <f>IF(AND('Scope of Work'!D24=TRUE,'Scope of Work'!J2=TRUE,'Scope of Work'!J55=TRUE,H7=FALSE,'Project Information'!K4=FALSE),"Y","N")</f>
        <v>N</v>
      </c>
      <c r="AA992" s="265" t="str">
        <f t="shared" si="33"/>
        <v>N</v>
      </c>
    </row>
    <row r="993" spans="1:27" ht="14.25" hidden="1">
      <c r="A993" s="73"/>
      <c r="B993" s="73"/>
      <c r="C993" s="73"/>
      <c r="D993" s="166" t="s">
        <v>3015</v>
      </c>
      <c r="E993" s="188"/>
      <c r="F993" s="569" t="s">
        <v>2409</v>
      </c>
      <c r="G993" s="233" t="s">
        <v>1653</v>
      </c>
      <c r="H993" s="534">
        <v>83</v>
      </c>
      <c r="I993" s="534">
        <v>83</v>
      </c>
      <c r="J993" s="534">
        <v>83</v>
      </c>
      <c r="K993" s="129">
        <v>30</v>
      </c>
      <c r="L993" s="129">
        <v>3</v>
      </c>
      <c r="M993" s="129">
        <v>20</v>
      </c>
      <c r="N993" s="129">
        <v>30</v>
      </c>
      <c r="O993" s="83">
        <v>382</v>
      </c>
      <c r="P993" s="83" t="s">
        <v>38</v>
      </c>
      <c r="Q993" s="83" t="s">
        <v>39</v>
      </c>
      <c r="R993" s="166" t="s">
        <v>40</v>
      </c>
      <c r="S993" s="168">
        <v>0</v>
      </c>
      <c r="Y993" s="25"/>
      <c r="Z993" s="265" t="str">
        <f>IF(AND('Scope of Work'!D24=TRUE,'Scope of Work'!J2=TRUE,'Scope of Work'!J55=TRUE,H7=FALSE,'Project Information'!K4=FALSE),"Y","N")</f>
        <v>N</v>
      </c>
      <c r="AA993" s="265" t="str">
        <f t="shared" si="33"/>
        <v>N</v>
      </c>
    </row>
    <row r="994" spans="1:27" ht="14.25" hidden="1">
      <c r="A994" s="73"/>
      <c r="B994" s="73"/>
      <c r="C994" s="73"/>
      <c r="D994" s="166" t="s">
        <v>3016</v>
      </c>
      <c r="E994" s="188"/>
      <c r="F994" s="569" t="s">
        <v>3014</v>
      </c>
      <c r="G994" s="233" t="s">
        <v>1653</v>
      </c>
      <c r="H994" s="413"/>
      <c r="I994" s="534">
        <v>83</v>
      </c>
      <c r="J994" s="413"/>
      <c r="K994" s="257"/>
      <c r="L994" s="257"/>
      <c r="M994" s="257"/>
      <c r="N994" s="257"/>
      <c r="O994" s="85"/>
      <c r="P994" s="85"/>
      <c r="Q994" s="85"/>
      <c r="R994" s="179"/>
      <c r="S994" s="168">
        <v>0</v>
      </c>
      <c r="Y994" s="25"/>
      <c r="Z994" s="265" t="str">
        <f>IF(AND('Scope of Work'!D24=TRUE,'Scope of Work'!J2=TRUE,'Scope of Work'!J55=TRUE,H7=FALSE,'Project Information'!K4=FALSE),"Y","N")</f>
        <v>N</v>
      </c>
      <c r="AA994" s="265" t="str">
        <f t="shared" si="33"/>
        <v>N</v>
      </c>
    </row>
    <row r="995" spans="1:27" ht="18.75" hidden="1">
      <c r="A995" s="73"/>
      <c r="B995" s="73"/>
      <c r="C995" s="73"/>
      <c r="D995" s="560"/>
      <c r="E995" s="561"/>
      <c r="F995" s="562"/>
      <c r="G995" s="563" t="s">
        <v>3017</v>
      </c>
      <c r="H995" s="564" t="s">
        <v>23</v>
      </c>
      <c r="I995" s="564" t="s">
        <v>2993</v>
      </c>
      <c r="J995" s="565" t="s">
        <v>2994</v>
      </c>
      <c r="K995" s="565" t="s">
        <v>2995</v>
      </c>
      <c r="L995" s="565" t="s">
        <v>2996</v>
      </c>
      <c r="M995" s="565" t="s">
        <v>2997</v>
      </c>
      <c r="N995" s="565" t="s">
        <v>2998</v>
      </c>
      <c r="O995" s="566" t="s">
        <v>26</v>
      </c>
      <c r="P995" s="566" t="s">
        <v>26</v>
      </c>
      <c r="Q995" s="565" t="s">
        <v>27</v>
      </c>
      <c r="R995" s="178" t="s">
        <v>28</v>
      </c>
      <c r="S995" s="565" t="s">
        <v>29</v>
      </c>
      <c r="Y995" s="25"/>
      <c r="Z995" s="265" t="str">
        <f>IF('Scope of Work'!D24=TRUE,IF(COUNTIF(AA997:AA1000,"Y"),"Show","Hide"),IF(COUNTIF($Z$997:$Z$1000,"Y"),"Show","Hide"))</f>
        <v>Hide</v>
      </c>
      <c r="AA995" s="265" t="str">
        <f>IF(Z995="Show","Y","N")</f>
        <v>N</v>
      </c>
    </row>
    <row r="996" spans="1:27" hidden="1">
      <c r="A996" s="73"/>
      <c r="B996" s="73"/>
      <c r="C996" s="73"/>
      <c r="D996" s="567"/>
      <c r="E996" s="568"/>
      <c r="F996" s="566"/>
      <c r="G996" s="566" t="s">
        <v>31</v>
      </c>
      <c r="H996" s="564" t="s">
        <v>33</v>
      </c>
      <c r="I996" s="564" t="s">
        <v>33</v>
      </c>
      <c r="J996" s="565" t="s">
        <v>2999</v>
      </c>
      <c r="K996" s="565" t="s">
        <v>3000</v>
      </c>
      <c r="L996" s="565" t="s">
        <v>3001</v>
      </c>
      <c r="M996" s="565" t="s">
        <v>3002</v>
      </c>
      <c r="N996" s="565" t="s">
        <v>3003</v>
      </c>
      <c r="O996" s="566" t="s">
        <v>33</v>
      </c>
      <c r="P996" s="566" t="s">
        <v>29</v>
      </c>
      <c r="Q996" s="565" t="s">
        <v>34</v>
      </c>
      <c r="R996" s="178" t="s">
        <v>29</v>
      </c>
      <c r="S996" s="565"/>
      <c r="Y996" s="25"/>
      <c r="Z996" s="265" t="str">
        <f>IF('Scope of Work'!D24=TRUE,IF(COUNTIF(AA997:AA1000,"Y"),"Show","Hide"),IF(COUNTIF($Z$997:$Z$1000,"Y"),"Show","Hide"))</f>
        <v>Hide</v>
      </c>
      <c r="AA996" s="265" t="str">
        <f>IF(Z996="Show","Y","N")</f>
        <v>N</v>
      </c>
    </row>
    <row r="997" spans="1:27" ht="14.25" hidden="1">
      <c r="A997" s="73"/>
      <c r="B997" s="73"/>
      <c r="C997" s="73"/>
      <c r="D997" s="166" t="s">
        <v>3018</v>
      </c>
      <c r="E997" s="188"/>
      <c r="F997" s="569" t="s">
        <v>2409</v>
      </c>
      <c r="G997" s="233" t="s">
        <v>1024</v>
      </c>
      <c r="H997" s="129">
        <v>64</v>
      </c>
      <c r="I997" s="129"/>
      <c r="J997" s="129">
        <v>64</v>
      </c>
      <c r="K997" s="129">
        <v>40</v>
      </c>
      <c r="L997" s="129">
        <v>8</v>
      </c>
      <c r="M997" s="129">
        <v>7</v>
      </c>
      <c r="N997" s="129">
        <v>9</v>
      </c>
      <c r="O997" s="83">
        <v>382</v>
      </c>
      <c r="P997" s="83" t="s">
        <v>38</v>
      </c>
      <c r="Q997" s="83" t="s">
        <v>39</v>
      </c>
      <c r="R997" s="166" t="s">
        <v>40</v>
      </c>
      <c r="S997" s="168">
        <v>0</v>
      </c>
      <c r="Y997" s="25"/>
      <c r="Z997" s="265" t="str">
        <f>IF(AND('Scope of Work'!D24=TRUE,'Scope of Work'!J2=TRUE,'Scope of Work'!J55=TRUE,H7=FALSE,'Project Information'!K4=FALSE),"Y","N")</f>
        <v>N</v>
      </c>
      <c r="AA997" s="265" t="str">
        <f t="shared" si="33"/>
        <v>N</v>
      </c>
    </row>
    <row r="998" spans="1:27" ht="14.25" hidden="1">
      <c r="A998" s="73"/>
      <c r="B998" s="73"/>
      <c r="C998" s="73"/>
      <c r="D998" s="166" t="s">
        <v>3019</v>
      </c>
      <c r="E998" s="188"/>
      <c r="F998" s="569" t="s">
        <v>3014</v>
      </c>
      <c r="G998" s="233" t="s">
        <v>1024</v>
      </c>
      <c r="H998" s="413"/>
      <c r="I998" s="534"/>
      <c r="J998" s="413"/>
      <c r="K998" s="257"/>
      <c r="L998" s="257"/>
      <c r="M998" s="257"/>
      <c r="N998" s="257"/>
      <c r="O998" s="85"/>
      <c r="P998" s="85"/>
      <c r="Q998" s="85"/>
      <c r="R998" s="179"/>
      <c r="S998" s="168">
        <v>0</v>
      </c>
      <c r="Y998" s="25"/>
      <c r="Z998" s="265" t="str">
        <f>IF(AND('Scope of Work'!D24=TRUE,'Scope of Work'!J2=TRUE,'Scope of Work'!J55=TRUE,H7=FALSE,'Project Information'!K4=FALSE),"Y","N")</f>
        <v>N</v>
      </c>
      <c r="AA998" s="265" t="str">
        <f t="shared" si="33"/>
        <v>N</v>
      </c>
    </row>
    <row r="999" spans="1:27" ht="14.25" hidden="1">
      <c r="A999" s="73"/>
      <c r="B999" s="73"/>
      <c r="C999" s="73"/>
      <c r="D999" s="166" t="s">
        <v>3020</v>
      </c>
      <c r="E999" s="188"/>
      <c r="F999" s="569" t="s">
        <v>2409</v>
      </c>
      <c r="G999" s="233" t="s">
        <v>1653</v>
      </c>
      <c r="H999" s="534">
        <v>84</v>
      </c>
      <c r="I999" s="534"/>
      <c r="J999" s="534">
        <v>84</v>
      </c>
      <c r="K999" s="129">
        <v>38</v>
      </c>
      <c r="L999" s="129">
        <v>27</v>
      </c>
      <c r="M999" s="129">
        <v>10</v>
      </c>
      <c r="N999" s="129">
        <v>9</v>
      </c>
      <c r="O999" s="83">
        <v>382</v>
      </c>
      <c r="P999" s="83" t="s">
        <v>38</v>
      </c>
      <c r="Q999" s="83" t="s">
        <v>39</v>
      </c>
      <c r="R999" s="166" t="s">
        <v>40</v>
      </c>
      <c r="S999" s="168">
        <v>0</v>
      </c>
      <c r="Y999" s="25"/>
      <c r="Z999" s="265" t="str">
        <f>IF(AND('Scope of Work'!D24=TRUE,'Scope of Work'!J2=TRUE,'Scope of Work'!J55=TRUE,H7=FALSE,'Project Information'!K4=FALSE),"Y","N")</f>
        <v>N</v>
      </c>
      <c r="AA999" s="265" t="str">
        <f t="shared" si="33"/>
        <v>N</v>
      </c>
    </row>
    <row r="1000" spans="1:27" ht="14.25" hidden="1">
      <c r="A1000" s="73"/>
      <c r="B1000" s="73"/>
      <c r="C1000" s="73"/>
      <c r="D1000" s="166" t="s">
        <v>3021</v>
      </c>
      <c r="E1000" s="188"/>
      <c r="F1000" s="569" t="s">
        <v>3014</v>
      </c>
      <c r="G1000" s="233" t="s">
        <v>1653</v>
      </c>
      <c r="H1000" s="413"/>
      <c r="I1000" s="534"/>
      <c r="J1000" s="413"/>
      <c r="K1000" s="257"/>
      <c r="L1000" s="257"/>
      <c r="M1000" s="257"/>
      <c r="N1000" s="257"/>
      <c r="O1000" s="85"/>
      <c r="P1000" s="85"/>
      <c r="Q1000" s="85"/>
      <c r="R1000" s="179"/>
      <c r="S1000" s="168">
        <v>0</v>
      </c>
      <c r="Y1000" s="25"/>
      <c r="Z1000" s="265" t="str">
        <f>IF(AND('Scope of Work'!D24=TRUE,'Scope of Work'!J2=TRUE,'Scope of Work'!J55=TRUE,H7=FALSE,'Project Information'!K4=FALSE),"Y","N")</f>
        <v>N</v>
      </c>
      <c r="AA1000" s="265" t="str">
        <f t="shared" si="33"/>
        <v>N</v>
      </c>
    </row>
    <row r="1001" spans="1:27" ht="18.75" hidden="1">
      <c r="A1001" s="73"/>
      <c r="B1001" s="73"/>
      <c r="C1001" s="73"/>
      <c r="D1001" s="560"/>
      <c r="E1001" s="561"/>
      <c r="F1001" s="562"/>
      <c r="G1001" s="563" t="s">
        <v>3022</v>
      </c>
      <c r="H1001" s="564" t="s">
        <v>23</v>
      </c>
      <c r="I1001" s="564" t="s">
        <v>2993</v>
      </c>
      <c r="J1001" s="565" t="s">
        <v>2994</v>
      </c>
      <c r="K1001" s="565" t="s">
        <v>2995</v>
      </c>
      <c r="L1001" s="565" t="s">
        <v>2996</v>
      </c>
      <c r="M1001" s="565" t="s">
        <v>2997</v>
      </c>
      <c r="N1001" s="565" t="s">
        <v>2998</v>
      </c>
      <c r="O1001" s="566" t="s">
        <v>26</v>
      </c>
      <c r="P1001" s="566" t="s">
        <v>26</v>
      </c>
      <c r="Q1001" s="565" t="s">
        <v>27</v>
      </c>
      <c r="R1001" s="178" t="s">
        <v>28</v>
      </c>
      <c r="S1001" s="565" t="s">
        <v>29</v>
      </c>
      <c r="Y1001" s="25"/>
      <c r="Z1001" s="265" t="str">
        <f>IF('Scope of Work'!D24=TRUE,IF(COUNTIF(AA1003:AA1006,"Y"),"Show","Hide"),IF(COUNTIF($Z$1003:$Z$1006,"Y"),"Show","Hide"))</f>
        <v>Hide</v>
      </c>
      <c r="AA1001" s="265" t="str">
        <f>IF(Z1001="Show","Y","N")</f>
        <v>N</v>
      </c>
    </row>
    <row r="1002" spans="1:27" hidden="1">
      <c r="A1002" s="73"/>
      <c r="B1002" s="73"/>
      <c r="C1002" s="73"/>
      <c r="D1002" s="567"/>
      <c r="E1002" s="568"/>
      <c r="F1002" s="566"/>
      <c r="G1002" s="566" t="s">
        <v>31</v>
      </c>
      <c r="H1002" s="564" t="s">
        <v>33</v>
      </c>
      <c r="I1002" s="564" t="s">
        <v>33</v>
      </c>
      <c r="J1002" s="565" t="s">
        <v>2999</v>
      </c>
      <c r="K1002" s="565" t="s">
        <v>3000</v>
      </c>
      <c r="L1002" s="565" t="s">
        <v>3001</v>
      </c>
      <c r="M1002" s="565" t="s">
        <v>3002</v>
      </c>
      <c r="N1002" s="565" t="s">
        <v>3003</v>
      </c>
      <c r="O1002" s="566" t="s">
        <v>33</v>
      </c>
      <c r="P1002" s="566" t="s">
        <v>29</v>
      </c>
      <c r="Q1002" s="565" t="s">
        <v>34</v>
      </c>
      <c r="R1002" s="178" t="s">
        <v>29</v>
      </c>
      <c r="S1002" s="565"/>
      <c r="Y1002" s="25"/>
      <c r="Z1002" s="265" t="str">
        <f>IF('Scope of Work'!D24=TRUE,IF(COUNTIF(AA1003:AA1006,"Y"),"Show","Hide"),IF(COUNTIF($Z$1003:$Z$1006,"Y"),"Show","Hide"))</f>
        <v>Hide</v>
      </c>
      <c r="AA1002" s="265" t="str">
        <f>IF(Z1002="Show","Y","N")</f>
        <v>N</v>
      </c>
    </row>
    <row r="1003" spans="1:27" ht="14.25" hidden="1">
      <c r="A1003" s="73"/>
      <c r="B1003" s="73"/>
      <c r="C1003" s="73"/>
      <c r="D1003" s="166" t="s">
        <v>3023</v>
      </c>
      <c r="E1003" s="188"/>
      <c r="F1003" s="569" t="s">
        <v>2409</v>
      </c>
      <c r="G1003" s="233" t="s">
        <v>1024</v>
      </c>
      <c r="H1003" s="129">
        <v>70</v>
      </c>
      <c r="I1003" s="129">
        <v>70</v>
      </c>
      <c r="J1003" s="129">
        <v>70</v>
      </c>
      <c r="K1003" s="129">
        <v>20</v>
      </c>
      <c r="L1003" s="129">
        <v>20</v>
      </c>
      <c r="M1003" s="129">
        <v>10</v>
      </c>
      <c r="N1003" s="129">
        <v>20</v>
      </c>
      <c r="O1003" s="83">
        <v>382</v>
      </c>
      <c r="P1003" s="83" t="s">
        <v>38</v>
      </c>
      <c r="Q1003" s="83" t="s">
        <v>39</v>
      </c>
      <c r="R1003" s="166" t="s">
        <v>40</v>
      </c>
      <c r="S1003" s="168">
        <v>0</v>
      </c>
      <c r="Y1003" s="25"/>
      <c r="Z1003" s="265" t="str">
        <f>IF(AND('Scope of Work'!D24=TRUE,'Scope of Work'!J2=TRUE,'Scope of Work'!J55=TRUE,H7=FALSE,'Project Information'!K4=FALSE),"Y","N")</f>
        <v>N</v>
      </c>
      <c r="AA1003" s="265" t="str">
        <f>IF($Z1003="Y","Y","N")</f>
        <v>N</v>
      </c>
    </row>
    <row r="1004" spans="1:27" ht="14.25" hidden="1">
      <c r="A1004" s="73"/>
      <c r="B1004" s="73"/>
      <c r="C1004" s="73"/>
      <c r="D1004" s="166" t="s">
        <v>3024</v>
      </c>
      <c r="E1004" s="188"/>
      <c r="F1004" s="569" t="s">
        <v>2409</v>
      </c>
      <c r="G1004" s="233" t="s">
        <v>1024</v>
      </c>
      <c r="H1004" s="129">
        <v>71</v>
      </c>
      <c r="I1004" s="129">
        <v>71</v>
      </c>
      <c r="J1004" s="129">
        <v>71</v>
      </c>
      <c r="K1004" s="129">
        <v>10</v>
      </c>
      <c r="L1004" s="129">
        <v>30</v>
      </c>
      <c r="M1004" s="129">
        <v>11</v>
      </c>
      <c r="N1004" s="129">
        <v>20</v>
      </c>
      <c r="O1004" s="83">
        <v>382</v>
      </c>
      <c r="P1004" s="83" t="s">
        <v>38</v>
      </c>
      <c r="Q1004" s="83" t="s">
        <v>39</v>
      </c>
      <c r="R1004" s="166" t="s">
        <v>40</v>
      </c>
      <c r="S1004" s="168">
        <v>0</v>
      </c>
      <c r="Y1004" s="25"/>
      <c r="Z1004" s="265" t="str">
        <f>IF(AND('Scope of Work'!D24=TRUE,'Scope of Work'!J2=TRUE,'Scope of Work'!J55=TRUE,H7=FALSE,'Project Information'!K4=FALSE),"Y","N")</f>
        <v>N</v>
      </c>
      <c r="AA1004" s="265" t="str">
        <f>IF($Z1004="Y","Y","N")</f>
        <v>N</v>
      </c>
    </row>
    <row r="1005" spans="1:27" ht="14.25" hidden="1">
      <c r="A1005" s="73"/>
      <c r="B1005" s="73"/>
      <c r="C1005" s="73"/>
      <c r="D1005" s="166" t="s">
        <v>3025</v>
      </c>
      <c r="E1005" s="188"/>
      <c r="F1005" s="569" t="s">
        <v>2409</v>
      </c>
      <c r="G1005" s="233" t="s">
        <v>1024</v>
      </c>
      <c r="H1005" s="129">
        <v>72</v>
      </c>
      <c r="I1005" s="129">
        <v>72</v>
      </c>
      <c r="J1005" s="129">
        <v>72</v>
      </c>
      <c r="K1005" s="129">
        <v>40</v>
      </c>
      <c r="L1005" s="129">
        <v>15</v>
      </c>
      <c r="M1005" s="129">
        <v>15</v>
      </c>
      <c r="N1005" s="129">
        <v>2</v>
      </c>
      <c r="O1005" s="83">
        <v>382</v>
      </c>
      <c r="P1005" s="83" t="s">
        <v>38</v>
      </c>
      <c r="Q1005" s="83" t="s">
        <v>39</v>
      </c>
      <c r="R1005" s="166" t="s">
        <v>40</v>
      </c>
      <c r="S1005" s="168">
        <v>0</v>
      </c>
      <c r="Y1005" s="25"/>
      <c r="Z1005" s="265" t="str">
        <f>IF(AND('Scope of Work'!D24=TRUE,'Scope of Work'!J2=TRUE,'Scope of Work'!J55=TRUE,H7=FALSE,'Project Information'!K4=FALSE),"Y","N")</f>
        <v>N</v>
      </c>
      <c r="AA1005" s="265" t="str">
        <f>IF($Z1005="Y","Y","N")</f>
        <v>N</v>
      </c>
    </row>
    <row r="1006" spans="1:27" ht="14.25" hidden="1">
      <c r="A1006" s="73"/>
      <c r="B1006" s="73"/>
      <c r="C1006" s="73"/>
      <c r="D1006" s="166" t="s">
        <v>3026</v>
      </c>
      <c r="E1006" s="188"/>
      <c r="F1006" s="569" t="s">
        <v>2409</v>
      </c>
      <c r="G1006" s="233" t="s">
        <v>1024</v>
      </c>
      <c r="H1006" s="129">
        <v>73</v>
      </c>
      <c r="I1006" s="129">
        <v>73</v>
      </c>
      <c r="J1006" s="129">
        <v>73</v>
      </c>
      <c r="K1006" s="129">
        <v>15</v>
      </c>
      <c r="L1006" s="129">
        <v>15</v>
      </c>
      <c r="M1006" s="129">
        <v>15</v>
      </c>
      <c r="N1006" s="129">
        <v>28</v>
      </c>
      <c r="O1006" s="83">
        <v>382</v>
      </c>
      <c r="P1006" s="83" t="s">
        <v>38</v>
      </c>
      <c r="Q1006" s="83" t="s">
        <v>39</v>
      </c>
      <c r="R1006" s="166" t="s">
        <v>40</v>
      </c>
      <c r="S1006" s="168">
        <v>0</v>
      </c>
      <c r="Y1006" s="25"/>
      <c r="Z1006" s="265" t="str">
        <f>IF(AND('Scope of Work'!D24=TRUE,'Scope of Work'!J2=TRUE,'Scope of Work'!J55=TRUE,H7=FALSE,'Project Information'!K4=FALSE),"Y","N")</f>
        <v>N</v>
      </c>
      <c r="AA1006" s="265" t="str">
        <f>IF($Z1006="Y","Y","N")</f>
        <v>N</v>
      </c>
    </row>
    <row r="1007" spans="1:27" ht="18.75" hidden="1">
      <c r="A1007" s="73"/>
      <c r="B1007" s="73"/>
      <c r="C1007" s="73"/>
      <c r="D1007" s="560"/>
      <c r="E1007" s="561"/>
      <c r="F1007" s="562"/>
      <c r="G1007" s="563" t="s">
        <v>1939</v>
      </c>
      <c r="H1007" s="564" t="s">
        <v>23</v>
      </c>
      <c r="I1007" s="564" t="s">
        <v>2993</v>
      </c>
      <c r="J1007" s="565" t="s">
        <v>2994</v>
      </c>
      <c r="K1007" s="565" t="s">
        <v>2995</v>
      </c>
      <c r="L1007" s="565" t="s">
        <v>2996</v>
      </c>
      <c r="M1007" s="565" t="s">
        <v>2997</v>
      </c>
      <c r="N1007" s="565" t="s">
        <v>2998</v>
      </c>
      <c r="O1007" s="566"/>
      <c r="P1007" s="566"/>
      <c r="Q1007" s="565"/>
      <c r="R1007" s="178"/>
      <c r="S1007" s="565"/>
      <c r="Y1007" s="25"/>
      <c r="Z1007" s="265" t="str">
        <f>IF('Scope of Work'!D24=TRUE,IF(COUNTIF(AA1009:AA1011,"Y"),"Show","Hide"),IF(COUNTIF($Z$1009:$Z$1011,"Y"),"Show","Hide"))</f>
        <v>Hide</v>
      </c>
      <c r="AA1007" s="265" t="str">
        <f>IF(Z1007="Show","Y","N")</f>
        <v>N</v>
      </c>
    </row>
    <row r="1008" spans="1:27" hidden="1">
      <c r="A1008" s="73"/>
      <c r="B1008" s="73"/>
      <c r="C1008" s="73"/>
      <c r="D1008" s="567"/>
      <c r="E1008" s="568"/>
      <c r="F1008" s="566"/>
      <c r="G1008" s="566" t="s">
        <v>31</v>
      </c>
      <c r="H1008" s="564" t="s">
        <v>33</v>
      </c>
      <c r="I1008" s="564" t="s">
        <v>33</v>
      </c>
      <c r="J1008" s="565" t="s">
        <v>2999</v>
      </c>
      <c r="K1008" s="565" t="s">
        <v>3000</v>
      </c>
      <c r="L1008" s="565" t="s">
        <v>3001</v>
      </c>
      <c r="M1008" s="565" t="s">
        <v>3002</v>
      </c>
      <c r="N1008" s="565" t="s">
        <v>3003</v>
      </c>
      <c r="O1008" s="566"/>
      <c r="P1008" s="566"/>
      <c r="Q1008" s="565"/>
      <c r="R1008" s="178"/>
      <c r="S1008" s="565"/>
      <c r="Y1008" s="25"/>
      <c r="Z1008" s="265" t="str">
        <f>IF('Scope of Work'!D24=TRUE,IF(COUNTIF(AA1009:AA1011,"Y"),"Show","Hide"),IF(COUNTIF($Z$1009:$Z$1011,"Y"),"Show","Hide"))</f>
        <v>Hide</v>
      </c>
      <c r="AA1008" s="265" t="str">
        <f>IF(Z1008="Show","Y","N")</f>
        <v>N</v>
      </c>
    </row>
    <row r="1009" spans="1:27" ht="14.25" hidden="1">
      <c r="A1009" s="73"/>
      <c r="B1009" s="73"/>
      <c r="C1009" s="73"/>
      <c r="D1009" s="166" t="s">
        <v>3027</v>
      </c>
      <c r="E1009" s="188"/>
      <c r="F1009" s="569" t="s">
        <v>2409</v>
      </c>
      <c r="G1009" s="233" t="s">
        <v>2067</v>
      </c>
      <c r="H1009" s="129">
        <v>40</v>
      </c>
      <c r="I1009" s="129">
        <v>40</v>
      </c>
      <c r="J1009" s="129">
        <v>40</v>
      </c>
      <c r="K1009" s="129">
        <v>15</v>
      </c>
      <c r="L1009" s="129">
        <v>5</v>
      </c>
      <c r="M1009" s="129">
        <v>5</v>
      </c>
      <c r="N1009" s="129">
        <v>15</v>
      </c>
      <c r="O1009" s="570"/>
      <c r="P1009" s="570"/>
      <c r="Q1009" s="570"/>
      <c r="R1009" s="166" t="s">
        <v>40</v>
      </c>
      <c r="S1009" s="168">
        <v>0</v>
      </c>
      <c r="Y1009" s="25"/>
      <c r="Z1009" s="265" t="str">
        <f>IF(AND('Scope of Work'!D24=TRUE,'Scope of Work'!J2=TRUE,'Scope of Work'!J55=TRUE,H7=FALSE,'Project Information'!K4=FALSE),"Y","N")</f>
        <v>N</v>
      </c>
      <c r="AA1009" s="265" t="str">
        <f t="shared" ref="AA1009:AA1017" si="34">IF($Z1009="Y","Y","N")</f>
        <v>N</v>
      </c>
    </row>
    <row r="1010" spans="1:27" ht="14.25" hidden="1">
      <c r="A1010" s="73"/>
      <c r="B1010" s="73"/>
      <c r="C1010" s="73"/>
      <c r="D1010" s="166" t="s">
        <v>3028</v>
      </c>
      <c r="E1010" s="188"/>
      <c r="F1010" s="569" t="s">
        <v>2409</v>
      </c>
      <c r="G1010" s="233" t="s">
        <v>2075</v>
      </c>
      <c r="H1010" s="129">
        <v>41</v>
      </c>
      <c r="I1010" s="129">
        <v>41</v>
      </c>
      <c r="J1010" s="129">
        <v>41</v>
      </c>
      <c r="K1010" s="129">
        <v>14</v>
      </c>
      <c r="L1010" s="129">
        <v>5</v>
      </c>
      <c r="M1010" s="129">
        <v>17</v>
      </c>
      <c r="N1010" s="129">
        <v>5</v>
      </c>
      <c r="O1010" s="570"/>
      <c r="P1010" s="570"/>
      <c r="Q1010" s="570"/>
      <c r="R1010" s="166" t="s">
        <v>40</v>
      </c>
      <c r="S1010" s="168">
        <v>0</v>
      </c>
      <c r="Y1010" s="25"/>
      <c r="Z1010" s="265" t="str">
        <f>IF(AND('Scope of Work'!D24=TRUE,'Scope of Work'!J2=TRUE,'Scope of Work'!J55=TRUE,H7=FALSE,'Project Information'!K4=FALSE),"Y","N")</f>
        <v>N</v>
      </c>
      <c r="AA1010" s="265" t="str">
        <f t="shared" si="34"/>
        <v>N</v>
      </c>
    </row>
    <row r="1011" spans="1:27" ht="14.25" hidden="1">
      <c r="A1011" s="73"/>
      <c r="B1011" s="73"/>
      <c r="C1011" s="73"/>
      <c r="D1011" s="166" t="s">
        <v>3029</v>
      </c>
      <c r="E1011" s="188"/>
      <c r="F1011" s="569" t="s">
        <v>2409</v>
      </c>
      <c r="G1011" s="233" t="s">
        <v>2071</v>
      </c>
      <c r="H1011" s="534">
        <v>42</v>
      </c>
      <c r="I1011" s="534">
        <v>42</v>
      </c>
      <c r="J1011" s="534">
        <v>42</v>
      </c>
      <c r="K1011" s="129">
        <v>13</v>
      </c>
      <c r="L1011" s="129">
        <v>5</v>
      </c>
      <c r="M1011" s="129">
        <v>19</v>
      </c>
      <c r="N1011" s="129">
        <v>5</v>
      </c>
      <c r="O1011" s="570"/>
      <c r="P1011" s="570"/>
      <c r="Q1011" s="570"/>
      <c r="R1011" s="166" t="s">
        <v>40</v>
      </c>
      <c r="S1011" s="168">
        <v>0</v>
      </c>
      <c r="Y1011" s="25"/>
      <c r="Z1011" s="265" t="str">
        <f>IF(AND('Scope of Work'!D24=TRUE,'Scope of Work'!J2=TRUE,'Scope of Work'!J55=TRUE,H7=FALSE,'Project Information'!K4=FALSE),"Y","N")</f>
        <v>N</v>
      </c>
      <c r="AA1011" s="265" t="str">
        <f t="shared" si="34"/>
        <v>N</v>
      </c>
    </row>
    <row r="1012" spans="1:27" ht="18.75" hidden="1">
      <c r="A1012" s="73"/>
      <c r="B1012" s="73"/>
      <c r="C1012" s="73"/>
      <c r="D1012" s="560"/>
      <c r="E1012" s="561"/>
      <c r="F1012" s="562"/>
      <c r="G1012" s="563" t="s">
        <v>3030</v>
      </c>
      <c r="H1012" s="564" t="s">
        <v>23</v>
      </c>
      <c r="I1012" s="564" t="s">
        <v>2993</v>
      </c>
      <c r="J1012" s="565" t="s">
        <v>2994</v>
      </c>
      <c r="K1012" s="565" t="s">
        <v>2995</v>
      </c>
      <c r="L1012" s="565" t="s">
        <v>2996</v>
      </c>
      <c r="M1012" s="565" t="s">
        <v>2997</v>
      </c>
      <c r="N1012" s="565" t="s">
        <v>2998</v>
      </c>
      <c r="O1012" s="566"/>
      <c r="P1012" s="566"/>
      <c r="Q1012" s="565"/>
      <c r="R1012" s="178"/>
      <c r="S1012" s="565"/>
      <c r="Y1012" s="25"/>
      <c r="Z1012" s="265" t="str">
        <f>IF('Scope of Work'!D24=TRUE,IF(COUNTIF(AA1014,"Y"),"Show","Hide"),IF(COUNTIF($Z$1014,"Y"),"Show","Hide"))</f>
        <v>Hide</v>
      </c>
      <c r="AA1012" s="265" t="str">
        <f>IF(Z1012="Show","Y","N")</f>
        <v>N</v>
      </c>
    </row>
    <row r="1013" spans="1:27" hidden="1">
      <c r="A1013" s="73"/>
      <c r="B1013" s="73"/>
      <c r="C1013" s="73"/>
      <c r="D1013" s="567"/>
      <c r="E1013" s="568"/>
      <c r="F1013" s="566"/>
      <c r="G1013" s="566" t="s">
        <v>31</v>
      </c>
      <c r="H1013" s="564" t="s">
        <v>33</v>
      </c>
      <c r="I1013" s="564" t="s">
        <v>33</v>
      </c>
      <c r="J1013" s="565" t="s">
        <v>2999</v>
      </c>
      <c r="K1013" s="565" t="s">
        <v>3000</v>
      </c>
      <c r="L1013" s="565" t="s">
        <v>3001</v>
      </c>
      <c r="M1013" s="565" t="s">
        <v>3002</v>
      </c>
      <c r="N1013" s="565" t="s">
        <v>3003</v>
      </c>
      <c r="O1013" s="566"/>
      <c r="P1013" s="566"/>
      <c r="Q1013" s="565"/>
      <c r="R1013" s="178"/>
      <c r="S1013" s="565"/>
      <c r="Y1013" s="25"/>
      <c r="Z1013" s="265" t="str">
        <f>IF('Scope of Work'!D24=TRUE,IF(COUNTIF(AA1014,"Y"),"Show","Hide"),IF(COUNTIF($Z$1014,"Y"),"Show","Hide"))</f>
        <v>Hide</v>
      </c>
      <c r="AA1013" s="265" t="str">
        <f>IF(Z1013="Show","Y","N")</f>
        <v>N</v>
      </c>
    </row>
    <row r="1014" spans="1:27" ht="14.25" hidden="1">
      <c r="A1014" s="73"/>
      <c r="B1014" s="73"/>
      <c r="C1014" s="73"/>
      <c r="D1014" s="166" t="s">
        <v>3031</v>
      </c>
      <c r="E1014" s="188"/>
      <c r="F1014" s="569" t="s">
        <v>2409</v>
      </c>
      <c r="G1014" s="233" t="s">
        <v>2142</v>
      </c>
      <c r="H1014" s="129">
        <v>43</v>
      </c>
      <c r="I1014" s="129">
        <v>43</v>
      </c>
      <c r="J1014" s="129">
        <v>43</v>
      </c>
      <c r="K1014" s="129">
        <v>20</v>
      </c>
      <c r="L1014" s="129">
        <v>7</v>
      </c>
      <c r="M1014" s="129">
        <v>10</v>
      </c>
      <c r="N1014" s="129">
        <v>6</v>
      </c>
      <c r="O1014" s="570"/>
      <c r="P1014" s="570"/>
      <c r="Q1014" s="570"/>
      <c r="R1014" s="166" t="s">
        <v>40</v>
      </c>
      <c r="S1014" s="168">
        <v>0</v>
      </c>
      <c r="Y1014" s="25"/>
      <c r="Z1014" s="265" t="str">
        <f>IF(AND('Scope of Work'!D24=TRUE,'Scope of Work'!J2=TRUE,'Scope of Work'!J55=TRUE,H7=FALSE,'Project Information'!K4=FALSE),"Y","N")</f>
        <v>N</v>
      </c>
      <c r="AA1014" s="265" t="str">
        <f t="shared" si="34"/>
        <v>N</v>
      </c>
    </row>
    <row r="1015" spans="1:27" ht="18.75" hidden="1">
      <c r="A1015" s="73"/>
      <c r="B1015" s="73"/>
      <c r="C1015" s="73"/>
      <c r="D1015" s="560"/>
      <c r="E1015" s="561"/>
      <c r="F1015" s="562"/>
      <c r="G1015" s="563" t="s">
        <v>3032</v>
      </c>
      <c r="H1015" s="564" t="s">
        <v>23</v>
      </c>
      <c r="I1015" s="564" t="s">
        <v>2993</v>
      </c>
      <c r="J1015" s="565" t="s">
        <v>2994</v>
      </c>
      <c r="K1015" s="565" t="s">
        <v>2995</v>
      </c>
      <c r="L1015" s="565" t="s">
        <v>2996</v>
      </c>
      <c r="M1015" s="565" t="s">
        <v>2997</v>
      </c>
      <c r="N1015" s="565" t="s">
        <v>2998</v>
      </c>
      <c r="O1015" s="566"/>
      <c r="P1015" s="566"/>
      <c r="Q1015" s="565"/>
      <c r="R1015" s="178"/>
      <c r="S1015" s="565"/>
      <c r="Y1015" s="25"/>
      <c r="Z1015" s="265" t="str">
        <f>IF('Scope of Work'!D24=TRUE,IF(COUNTIF(AA1017:AA1018,"Y"),"Show","Hide"),IF(COUNTIF($Z$1017:$Z$1018,"Y"),"Show","Hide"))</f>
        <v>Hide</v>
      </c>
      <c r="AA1015" s="265" t="str">
        <f>IF(Z1015="Show","Y","N")</f>
        <v>N</v>
      </c>
    </row>
    <row r="1016" spans="1:27" hidden="1">
      <c r="A1016" s="73"/>
      <c r="B1016" s="73"/>
      <c r="C1016" s="73"/>
      <c r="D1016" s="567"/>
      <c r="E1016" s="568"/>
      <c r="F1016" s="566"/>
      <c r="G1016" s="566" t="s">
        <v>31</v>
      </c>
      <c r="H1016" s="564" t="s">
        <v>33</v>
      </c>
      <c r="I1016" s="564" t="s">
        <v>33</v>
      </c>
      <c r="J1016" s="565" t="s">
        <v>2999</v>
      </c>
      <c r="K1016" s="565" t="s">
        <v>3000</v>
      </c>
      <c r="L1016" s="565" t="s">
        <v>3001</v>
      </c>
      <c r="M1016" s="565" t="s">
        <v>3002</v>
      </c>
      <c r="N1016" s="565" t="s">
        <v>3003</v>
      </c>
      <c r="O1016" s="566"/>
      <c r="P1016" s="566"/>
      <c r="Q1016" s="565"/>
      <c r="R1016" s="178"/>
      <c r="S1016" s="565"/>
      <c r="Y1016" s="25"/>
      <c r="Z1016" s="265" t="str">
        <f>IF('Scope of Work'!D24=TRUE,IF(COUNTIF(AA1017:AA1018,"Y"),"Show","Hide"),IF(COUNTIF($Z$1017:$Z$1018,"Y"),"Show","Hide"))</f>
        <v>Hide</v>
      </c>
      <c r="AA1016" s="265" t="str">
        <f>IF(Z1016="Show","Y","N")</f>
        <v>N</v>
      </c>
    </row>
    <row r="1017" spans="1:27" ht="14.25" hidden="1">
      <c r="A1017" s="73"/>
      <c r="B1017" s="73"/>
      <c r="C1017" s="73"/>
      <c r="D1017" s="166" t="s">
        <v>3033</v>
      </c>
      <c r="E1017" s="188"/>
      <c r="F1017" s="569" t="s">
        <v>2409</v>
      </c>
      <c r="G1017" s="233" t="s">
        <v>2067</v>
      </c>
      <c r="H1017" s="129">
        <v>44</v>
      </c>
      <c r="I1017" s="129">
        <v>44</v>
      </c>
      <c r="J1017" s="129">
        <v>44</v>
      </c>
      <c r="K1017" s="129">
        <v>18</v>
      </c>
      <c r="L1017" s="129">
        <v>6</v>
      </c>
      <c r="M1017" s="129">
        <v>15</v>
      </c>
      <c r="N1017" s="129">
        <v>5</v>
      </c>
      <c r="O1017" s="570"/>
      <c r="P1017" s="570"/>
      <c r="Q1017" s="570"/>
      <c r="R1017" s="166" t="s">
        <v>40</v>
      </c>
      <c r="S1017" s="168">
        <v>0</v>
      </c>
      <c r="Y1017" s="25"/>
      <c r="Z1017" s="265" t="str">
        <f>IF(AND('Scope of Work'!D24=TRUE,'Scope of Work'!J2=TRUE,'Scope of Work'!J55=TRUE,H7=FALSE,'Project Information'!K4=FALSE),"Y","N")</f>
        <v>N</v>
      </c>
      <c r="AA1017" s="265" t="str">
        <f t="shared" si="34"/>
        <v>N</v>
      </c>
    </row>
    <row r="1018" spans="1:27" ht="14.25" hidden="1">
      <c r="A1018" s="73"/>
      <c r="B1018" s="73"/>
      <c r="C1018" s="73"/>
      <c r="D1018" s="166" t="s">
        <v>3034</v>
      </c>
      <c r="E1018" s="188"/>
      <c r="F1018" s="569" t="s">
        <v>3014</v>
      </c>
      <c r="G1018" s="233" t="s">
        <v>2067</v>
      </c>
      <c r="H1018" s="257"/>
      <c r="I1018" s="129">
        <v>44</v>
      </c>
      <c r="J1018" s="257"/>
      <c r="K1018" s="257"/>
      <c r="L1018" s="257"/>
      <c r="M1018" s="257"/>
      <c r="N1018" s="257"/>
      <c r="O1018" s="570"/>
      <c r="P1018" s="570"/>
      <c r="Q1018" s="570"/>
      <c r="R1018" s="166" t="s">
        <v>40</v>
      </c>
      <c r="S1018" s="168">
        <v>0</v>
      </c>
      <c r="Y1018" s="25"/>
      <c r="Z1018" s="265" t="str">
        <f>IF(AND('Scope of Work'!D24=TRUE,'Scope of Work'!J2=TRUE,'Scope of Work'!J55=TRUE,H7=FALSE,'Project Information'!K4=FALSE),"Y","N")</f>
        <v>N</v>
      </c>
      <c r="AA1018" s="265" t="str">
        <f>IF(Z1018="Show","Y","N")</f>
        <v>N</v>
      </c>
    </row>
    <row r="1019" spans="1:27" ht="18.75" hidden="1">
      <c r="A1019" s="73"/>
      <c r="B1019" s="73"/>
      <c r="C1019" s="73"/>
      <c r="D1019" s="560"/>
      <c r="E1019" s="561"/>
      <c r="F1019" s="562"/>
      <c r="G1019" s="563" t="s">
        <v>3035</v>
      </c>
      <c r="H1019" s="564" t="s">
        <v>23</v>
      </c>
      <c r="I1019" s="564" t="s">
        <v>2993</v>
      </c>
      <c r="J1019" s="565" t="s">
        <v>2994</v>
      </c>
      <c r="K1019" s="565" t="s">
        <v>2995</v>
      </c>
      <c r="L1019" s="565" t="s">
        <v>2996</v>
      </c>
      <c r="M1019" s="565" t="s">
        <v>2997</v>
      </c>
      <c r="N1019" s="565" t="s">
        <v>2998</v>
      </c>
      <c r="O1019" s="566"/>
      <c r="P1019" s="566"/>
      <c r="Q1019" s="565"/>
      <c r="R1019" s="178"/>
      <c r="S1019" s="565"/>
      <c r="Y1019" s="25"/>
      <c r="Z1019" s="265" t="str">
        <f>IF('Scope of Work'!D24=TRUE,IF(COUNTIF(AA1021:AA1024,"Y"),"Show","Hide"),IF(COUNTIF($Z$1021:$Z$1024,"Y"),"Show","Hide"))</f>
        <v>Hide</v>
      </c>
      <c r="AA1019" s="265" t="str">
        <f>IF(Z1019="Show","Y","N")</f>
        <v>N</v>
      </c>
    </row>
    <row r="1020" spans="1:27" hidden="1">
      <c r="A1020" s="73"/>
      <c r="B1020" s="73"/>
      <c r="C1020" s="73"/>
      <c r="D1020" s="567"/>
      <c r="E1020" s="568"/>
      <c r="F1020" s="566"/>
      <c r="G1020" s="566" t="s">
        <v>31</v>
      </c>
      <c r="H1020" s="564" t="s">
        <v>33</v>
      </c>
      <c r="I1020" s="564" t="s">
        <v>33</v>
      </c>
      <c r="J1020" s="565" t="s">
        <v>2999</v>
      </c>
      <c r="K1020" s="565" t="s">
        <v>3000</v>
      </c>
      <c r="L1020" s="565" t="s">
        <v>3001</v>
      </c>
      <c r="M1020" s="565" t="s">
        <v>3002</v>
      </c>
      <c r="N1020" s="565" t="s">
        <v>3003</v>
      </c>
      <c r="O1020" s="571"/>
      <c r="P1020" s="571"/>
      <c r="Q1020" s="571"/>
      <c r="R1020" s="180"/>
      <c r="S1020" s="572"/>
      <c r="Y1020" s="25"/>
      <c r="Z1020" s="265" t="str">
        <f>IF('Scope of Work'!D24=TRUE,IF(COUNTIF(AA1021:AA1024,"Y"),"Show","Hide"),IF(COUNTIF($Z$1021:$Z$1024,"Y"),"Show","Hide"))</f>
        <v>Hide</v>
      </c>
      <c r="AA1020" s="265" t="str">
        <f>IF(Z1020="Show","Y","N")</f>
        <v>N</v>
      </c>
    </row>
    <row r="1021" spans="1:27" ht="14.25" hidden="1">
      <c r="A1021" s="73"/>
      <c r="B1021" s="73"/>
      <c r="C1021" s="73"/>
      <c r="D1021" s="166" t="s">
        <v>3036</v>
      </c>
      <c r="E1021" s="188"/>
      <c r="F1021" s="569" t="s">
        <v>2409</v>
      </c>
      <c r="G1021" s="233" t="s">
        <v>2142</v>
      </c>
      <c r="H1021" s="129">
        <v>45</v>
      </c>
      <c r="I1021" s="129">
        <v>45</v>
      </c>
      <c r="J1021" s="129">
        <v>45</v>
      </c>
      <c r="K1021" s="129">
        <v>16</v>
      </c>
      <c r="L1021" s="129">
        <v>9</v>
      </c>
      <c r="M1021" s="129">
        <v>10</v>
      </c>
      <c r="N1021" s="129">
        <v>10</v>
      </c>
      <c r="O1021" s="570"/>
      <c r="P1021" s="570"/>
      <c r="Q1021" s="570"/>
      <c r="R1021" s="166" t="s">
        <v>40</v>
      </c>
      <c r="S1021" s="168">
        <v>0</v>
      </c>
      <c r="Y1021" s="25"/>
      <c r="Z1021" s="265" t="str">
        <f>IF(AND('Scope of Work'!D24=TRUE,'Scope of Work'!J2=TRUE,'Scope of Work'!J55=TRUE,H7=FALSE,'Project Information'!K4=FALSE),"Y","N")</f>
        <v>N</v>
      </c>
      <c r="AA1021" s="265" t="str">
        <f>IF($Z1021="Y","Y","N")</f>
        <v>N</v>
      </c>
    </row>
    <row r="1022" spans="1:27" ht="14.25" hidden="1">
      <c r="A1022" s="73"/>
      <c r="B1022" s="73"/>
      <c r="C1022" s="73"/>
      <c r="D1022" s="166" t="s">
        <v>3037</v>
      </c>
      <c r="E1022" s="188"/>
      <c r="F1022" s="569" t="s">
        <v>2409</v>
      </c>
      <c r="G1022" s="233" t="s">
        <v>2142</v>
      </c>
      <c r="H1022" s="129">
        <v>46</v>
      </c>
      <c r="I1022" s="129">
        <v>46</v>
      </c>
      <c r="J1022" s="129">
        <v>46</v>
      </c>
      <c r="K1022" s="129">
        <v>14</v>
      </c>
      <c r="L1022" s="129">
        <v>13</v>
      </c>
      <c r="M1022" s="129">
        <v>12</v>
      </c>
      <c r="N1022" s="129">
        <v>7</v>
      </c>
      <c r="O1022" s="570"/>
      <c r="P1022" s="570"/>
      <c r="Q1022" s="570"/>
      <c r="R1022" s="166" t="s">
        <v>40</v>
      </c>
      <c r="S1022" s="168">
        <v>0</v>
      </c>
      <c r="Y1022" s="25"/>
      <c r="Z1022" s="265" t="str">
        <f>IF(AND('Scope of Work'!D24=TRUE,'Scope of Work'!J2=TRUE,'Scope of Work'!J55=TRUE,H7=FALSE,'Project Information'!K4=FALSE),"Y","N")</f>
        <v>N</v>
      </c>
      <c r="AA1022" s="265" t="str">
        <f>IF($Z1022="Y","Y","N")</f>
        <v>N</v>
      </c>
    </row>
    <row r="1023" spans="1:27" ht="14.25" hidden="1">
      <c r="A1023" s="73"/>
      <c r="B1023" s="73"/>
      <c r="C1023" s="73"/>
      <c r="D1023" s="166" t="s">
        <v>3038</v>
      </c>
      <c r="E1023" s="188"/>
      <c r="F1023" s="569" t="s">
        <v>2409</v>
      </c>
      <c r="G1023" s="233" t="s">
        <v>2142</v>
      </c>
      <c r="H1023" s="129">
        <v>47</v>
      </c>
      <c r="I1023" s="129">
        <v>47</v>
      </c>
      <c r="J1023" s="129">
        <v>47</v>
      </c>
      <c r="K1023" s="129">
        <v>15</v>
      </c>
      <c r="L1023" s="129">
        <v>2</v>
      </c>
      <c r="M1023" s="129">
        <v>15</v>
      </c>
      <c r="N1023" s="129">
        <v>15</v>
      </c>
      <c r="O1023" s="573"/>
      <c r="P1023" s="573"/>
      <c r="Q1023" s="574"/>
      <c r="R1023" s="166" t="s">
        <v>40</v>
      </c>
      <c r="S1023" s="168">
        <v>0</v>
      </c>
      <c r="Y1023" s="25"/>
      <c r="Z1023" s="265" t="str">
        <f>IF(AND('Scope of Work'!D24=TRUE,'Scope of Work'!J2=TRUE,'Scope of Work'!J55=TRUE,H7=FALSE,'Project Information'!K4=FALSE),"Y","N")</f>
        <v>N</v>
      </c>
      <c r="AA1023" s="265" t="str">
        <f>IF($Z1023="Y","Y","N")</f>
        <v>N</v>
      </c>
    </row>
    <row r="1024" spans="1:27" ht="14.25" hidden="1">
      <c r="A1024" s="73"/>
      <c r="B1024" s="73"/>
      <c r="C1024" s="73"/>
      <c r="D1024" s="166" t="s">
        <v>3039</v>
      </c>
      <c r="E1024" s="188"/>
      <c r="F1024" s="569" t="s">
        <v>2409</v>
      </c>
      <c r="G1024" s="233" t="s">
        <v>2142</v>
      </c>
      <c r="H1024" s="129">
        <v>48</v>
      </c>
      <c r="I1024" s="129">
        <v>48</v>
      </c>
      <c r="J1024" s="129">
        <v>48</v>
      </c>
      <c r="K1024" s="129">
        <v>13</v>
      </c>
      <c r="L1024" s="129">
        <v>5</v>
      </c>
      <c r="M1024" s="129">
        <v>20</v>
      </c>
      <c r="N1024" s="129">
        <v>10</v>
      </c>
      <c r="O1024" s="573"/>
      <c r="P1024" s="573"/>
      <c r="Q1024" s="574"/>
      <c r="R1024" s="166" t="s">
        <v>40</v>
      </c>
      <c r="S1024" s="168">
        <v>0</v>
      </c>
      <c r="Y1024" s="25"/>
      <c r="Z1024" s="265" t="str">
        <f>IF(AND('Scope of Work'!D24=TRUE,'Scope of Work'!J2=TRUE,'Scope of Work'!J55=TRUE,H7=FALSE,'Project Information'!K4=FALSE),"Y","N")</f>
        <v>N</v>
      </c>
      <c r="AA1024" s="265" t="str">
        <f>IF($Z1024="Y","Y","N")</f>
        <v>N</v>
      </c>
    </row>
    <row r="1025" spans="1:27" hidden="1">
      <c r="A1025" s="73"/>
      <c r="B1025" s="73"/>
      <c r="C1025" s="73"/>
      <c r="D1025" s="575"/>
      <c r="E1025" s="576"/>
      <c r="F1025" s="576"/>
      <c r="G1025" s="577" t="s">
        <v>3040</v>
      </c>
      <c r="H1025" s="577" t="s">
        <v>22</v>
      </c>
      <c r="I1025" s="578" t="s">
        <v>23</v>
      </c>
      <c r="J1025" s="579" t="s">
        <v>24</v>
      </c>
      <c r="K1025" s="578" t="s">
        <v>25</v>
      </c>
      <c r="L1025" s="580" t="s">
        <v>26</v>
      </c>
      <c r="M1025" s="580" t="s">
        <v>26</v>
      </c>
      <c r="N1025" s="577" t="s">
        <v>27</v>
      </c>
      <c r="O1025" s="577" t="s">
        <v>28</v>
      </c>
      <c r="P1025" s="577" t="s">
        <v>29</v>
      </c>
      <c r="Q1025" s="581" t="s">
        <v>30</v>
      </c>
      <c r="Y1025" s="25"/>
      <c r="Z1025" s="265" t="str">
        <f>IF(OR('Scope of Work'!D25=TRUE,'Scope of Work'!G2=3),IF(COUNTIF(AA1027:AA1034,"Y"),"Show","Hide"),IF(COUNTIF($Z$1027:$Z$1034,"Y"),"Show","Hide"))</f>
        <v>Hide</v>
      </c>
      <c r="AA1025" s="265" t="str">
        <f>IF(Z1025="Show","Y","N")</f>
        <v>N</v>
      </c>
    </row>
    <row r="1026" spans="1:27" hidden="1">
      <c r="A1026" s="73"/>
      <c r="B1026" s="73"/>
      <c r="C1026" s="73"/>
      <c r="D1026" s="582"/>
      <c r="E1026" s="583"/>
      <c r="F1026" s="583"/>
      <c r="G1026" s="577" t="s">
        <v>31</v>
      </c>
      <c r="H1026" s="580" t="s">
        <v>32</v>
      </c>
      <c r="I1026" s="578" t="s">
        <v>33</v>
      </c>
      <c r="J1026" s="578" t="s">
        <v>33</v>
      </c>
      <c r="K1026" s="578" t="s">
        <v>33</v>
      </c>
      <c r="L1026" s="580" t="s">
        <v>33</v>
      </c>
      <c r="M1026" s="580" t="s">
        <v>29</v>
      </c>
      <c r="N1026" s="577" t="s">
        <v>34</v>
      </c>
      <c r="O1026" s="577" t="s">
        <v>29</v>
      </c>
      <c r="P1026" s="577"/>
      <c r="Q1026" s="581"/>
      <c r="Y1026" s="25"/>
      <c r="Z1026" s="265" t="str">
        <f>IF(OR('Scope of Work'!D25=TRUE,'Scope of Work'!G2=3),IF(COUNTIF(AA1027:AA1034,"Y"),"Show","Hide"),IF(COUNTIF($Z$1027:$Z$1034,"Y"),"Show","Hide"))</f>
        <v>Hide</v>
      </c>
      <c r="AA1026" s="265" t="str">
        <f>IF(Z1026="Show","Y","N")</f>
        <v>N</v>
      </c>
    </row>
    <row r="1027" spans="1:27" hidden="1">
      <c r="A1027" s="73"/>
      <c r="B1027" s="73"/>
      <c r="C1027" s="73"/>
      <c r="D1027" s="166" t="s">
        <v>3041</v>
      </c>
      <c r="E1027" s="83"/>
      <c r="F1027" s="83"/>
      <c r="G1027" s="83" t="s">
        <v>3042</v>
      </c>
      <c r="H1027" s="584" t="s">
        <v>1024</v>
      </c>
      <c r="I1027" s="167">
        <v>1</v>
      </c>
      <c r="J1027" s="89"/>
      <c r="K1027" s="89"/>
      <c r="L1027" s="85"/>
      <c r="M1027" s="85"/>
      <c r="N1027" s="85"/>
      <c r="O1027" s="85"/>
      <c r="P1027" s="168">
        <v>0</v>
      </c>
      <c r="Q1027" s="87"/>
      <c r="Y1027" s="25"/>
      <c r="Z1027" s="265" t="str">
        <f>IF(AND('Scope of Work'!D25=TRUE,'Scope of Work'!J2=TRUE,'Scope of Work'!J5=TRUE),"Y","N")</f>
        <v>N</v>
      </c>
      <c r="AA1027" s="265" t="str">
        <f t="shared" ref="AA1027:AA1086" si="35">IF($Z1027="Y","Y","N")</f>
        <v>N</v>
      </c>
    </row>
    <row r="1028" spans="1:27" hidden="1">
      <c r="A1028" s="73"/>
      <c r="B1028" s="73"/>
      <c r="C1028" s="73"/>
      <c r="D1028" s="166" t="s">
        <v>3043</v>
      </c>
      <c r="E1028" s="83"/>
      <c r="F1028" s="83"/>
      <c r="G1028" s="83" t="s">
        <v>3044</v>
      </c>
      <c r="H1028" s="584" t="s">
        <v>1024</v>
      </c>
      <c r="I1028" s="89"/>
      <c r="J1028" s="89"/>
      <c r="K1028" s="167">
        <v>22.5</v>
      </c>
      <c r="L1028" s="85"/>
      <c r="M1028" s="85"/>
      <c r="N1028" s="85"/>
      <c r="O1028" s="85"/>
      <c r="P1028" s="168">
        <v>0</v>
      </c>
      <c r="Q1028" s="87"/>
      <c r="Y1028" s="25"/>
      <c r="Z1028" s="265" t="str">
        <f>IF(AND('Scope of Work'!D25=TRUE,'Scope of Work'!J2=TRUE,'Scope of Work'!J5=TRUE),"Y","N")</f>
        <v>N</v>
      </c>
      <c r="AA1028" s="265" t="str">
        <f t="shared" si="35"/>
        <v>N</v>
      </c>
    </row>
    <row r="1029" spans="1:27" hidden="1">
      <c r="A1029" s="73"/>
      <c r="B1029" s="73"/>
      <c r="C1029" s="73"/>
      <c r="D1029" s="166" t="s">
        <v>3045</v>
      </c>
      <c r="E1029" s="83"/>
      <c r="F1029" s="83"/>
      <c r="G1029" s="83" t="s">
        <v>3042</v>
      </c>
      <c r="H1029" s="584" t="s">
        <v>1653</v>
      </c>
      <c r="I1029" s="167">
        <v>1</v>
      </c>
      <c r="J1029" s="89"/>
      <c r="K1029" s="89"/>
      <c r="L1029" s="85"/>
      <c r="M1029" s="85"/>
      <c r="N1029" s="85"/>
      <c r="O1029" s="85"/>
      <c r="P1029" s="168">
        <v>0</v>
      </c>
      <c r="Q1029" s="87"/>
      <c r="Y1029" s="25"/>
      <c r="Z1029" s="265" t="str">
        <f>IF(AND('Scope of Work'!D25=TRUE,'Scope of Work'!J2=TRUE,'Scope of Work'!J6=TRUE),"Y","N")</f>
        <v>N</v>
      </c>
      <c r="AA1029" s="265" t="str">
        <f t="shared" si="35"/>
        <v>N</v>
      </c>
    </row>
    <row r="1030" spans="1:27" hidden="1">
      <c r="A1030" s="73"/>
      <c r="B1030" s="73"/>
      <c r="C1030" s="73"/>
      <c r="D1030" s="166" t="s">
        <v>3046</v>
      </c>
      <c r="E1030" s="83"/>
      <c r="F1030" s="83"/>
      <c r="G1030" s="83" t="s">
        <v>3044</v>
      </c>
      <c r="H1030" s="584" t="s">
        <v>1653</v>
      </c>
      <c r="I1030" s="89"/>
      <c r="J1030" s="89"/>
      <c r="K1030" s="167">
        <v>22.7</v>
      </c>
      <c r="L1030" s="85"/>
      <c r="M1030" s="85"/>
      <c r="N1030" s="85"/>
      <c r="O1030" s="85"/>
      <c r="P1030" s="168">
        <v>0</v>
      </c>
      <c r="Q1030" s="87"/>
      <c r="Y1030" s="25"/>
      <c r="Z1030" s="265" t="str">
        <f>IF(AND('Scope of Work'!D25=TRUE,'Scope of Work'!J2=TRUE,'Scope of Work'!J6=TRUE),"Y","N")</f>
        <v>N</v>
      </c>
      <c r="AA1030" s="265" t="str">
        <f t="shared" si="35"/>
        <v>N</v>
      </c>
    </row>
    <row r="1031" spans="1:27" hidden="1">
      <c r="A1031" s="73"/>
      <c r="B1031" s="73"/>
      <c r="C1031" s="73"/>
      <c r="D1031" s="166" t="s">
        <v>3047</v>
      </c>
      <c r="E1031" s="83"/>
      <c r="F1031" s="83"/>
      <c r="G1031" s="83" t="s">
        <v>3042</v>
      </c>
      <c r="H1031" s="584" t="s">
        <v>1692</v>
      </c>
      <c r="I1031" s="167">
        <v>1</v>
      </c>
      <c r="J1031" s="89"/>
      <c r="K1031" s="89"/>
      <c r="L1031" s="85"/>
      <c r="M1031" s="85"/>
      <c r="N1031" s="85"/>
      <c r="O1031" s="85"/>
      <c r="P1031" s="168">
        <v>0</v>
      </c>
      <c r="Q1031" s="87"/>
      <c r="Y1031" s="25"/>
      <c r="Z1031" s="265" t="str">
        <f>IF(AND('Scope of Work'!D25=TRUE,'Scope of Work'!J2=TRUE,'Scope of Work'!J7=TRUE),"Y","N")</f>
        <v>N</v>
      </c>
      <c r="AA1031" s="265" t="str">
        <f t="shared" si="35"/>
        <v>N</v>
      </c>
    </row>
    <row r="1032" spans="1:27" hidden="1">
      <c r="A1032" s="73"/>
      <c r="B1032" s="73"/>
      <c r="C1032" s="73"/>
      <c r="D1032" s="166" t="s">
        <v>3048</v>
      </c>
      <c r="E1032" s="83"/>
      <c r="F1032" s="83"/>
      <c r="G1032" s="83" t="s">
        <v>3044</v>
      </c>
      <c r="H1032" s="584" t="s">
        <v>1692</v>
      </c>
      <c r="I1032" s="89"/>
      <c r="J1032" s="89"/>
      <c r="K1032" s="167">
        <v>22.6</v>
      </c>
      <c r="L1032" s="85"/>
      <c r="M1032" s="85"/>
      <c r="N1032" s="85"/>
      <c r="O1032" s="85"/>
      <c r="P1032" s="168">
        <v>0</v>
      </c>
      <c r="Q1032" s="87"/>
      <c r="Y1032" s="25"/>
      <c r="Z1032" s="265" t="str">
        <f>IF(AND('Scope of Work'!D25=TRUE,'Scope of Work'!J2=TRUE,'Scope of Work'!J7=TRUE),"Y","N")</f>
        <v>N</v>
      </c>
      <c r="AA1032" s="265" t="str">
        <f t="shared" si="35"/>
        <v>N</v>
      </c>
    </row>
    <row r="1033" spans="1:27" hidden="1">
      <c r="A1033" s="73"/>
      <c r="B1033" s="73"/>
      <c r="C1033" s="73"/>
      <c r="D1033" s="166" t="s">
        <v>3049</v>
      </c>
      <c r="E1033" s="83"/>
      <c r="F1033" s="83"/>
      <c r="G1033" s="83" t="s">
        <v>3042</v>
      </c>
      <c r="H1033" s="584" t="s">
        <v>1711</v>
      </c>
      <c r="I1033" s="167">
        <v>100</v>
      </c>
      <c r="J1033" s="89"/>
      <c r="K1033" s="89"/>
      <c r="L1033" s="85"/>
      <c r="M1033" s="85"/>
      <c r="N1033" s="85"/>
      <c r="O1033" s="85"/>
      <c r="P1033" s="168">
        <v>0</v>
      </c>
      <c r="Q1033" s="87"/>
      <c r="Y1033" s="25"/>
      <c r="Z1033" s="265" t="str">
        <f>IF(AND('Scope of Work'!D25=TRUE,'Scope of Work'!J2=TRUE,'Scope of Work'!J8=TRUE),"Y","N")</f>
        <v>N</v>
      </c>
      <c r="AA1033" s="265" t="str">
        <f t="shared" si="35"/>
        <v>N</v>
      </c>
    </row>
    <row r="1034" spans="1:27" hidden="1">
      <c r="A1034" s="73"/>
      <c r="B1034" s="73"/>
      <c r="C1034" s="73"/>
      <c r="D1034" s="166" t="s">
        <v>3050</v>
      </c>
      <c r="E1034" s="83"/>
      <c r="F1034" s="83"/>
      <c r="G1034" s="83" t="s">
        <v>3044</v>
      </c>
      <c r="H1034" s="584" t="s">
        <v>1711</v>
      </c>
      <c r="I1034" s="89"/>
      <c r="J1034" s="89"/>
      <c r="K1034" s="167">
        <v>24.5</v>
      </c>
      <c r="L1034" s="85"/>
      <c r="M1034" s="85"/>
      <c r="N1034" s="85"/>
      <c r="O1034" s="85"/>
      <c r="P1034" s="168">
        <v>0</v>
      </c>
      <c r="Q1034" s="87"/>
      <c r="Y1034" s="25"/>
      <c r="Z1034" s="265" t="str">
        <f>IF(AND('Scope of Work'!D25=TRUE,'Scope of Work'!J2=TRUE,'Scope of Work'!J8=TRUE),"Y","N")</f>
        <v>N</v>
      </c>
      <c r="AA1034" s="265" t="str">
        <f t="shared" si="35"/>
        <v>N</v>
      </c>
    </row>
    <row r="1035" spans="1:27" hidden="1">
      <c r="A1035" s="73"/>
      <c r="B1035" s="73"/>
      <c r="C1035" s="73"/>
      <c r="D1035" s="575"/>
      <c r="E1035" s="576"/>
      <c r="F1035" s="576"/>
      <c r="G1035" s="577" t="s">
        <v>3051</v>
      </c>
      <c r="H1035" s="577" t="s">
        <v>22</v>
      </c>
      <c r="I1035" s="578" t="s">
        <v>23</v>
      </c>
      <c r="J1035" s="579" t="s">
        <v>24</v>
      </c>
      <c r="K1035" s="578" t="s">
        <v>25</v>
      </c>
      <c r="L1035" s="580" t="s">
        <v>26</v>
      </c>
      <c r="M1035" s="580" t="s">
        <v>26</v>
      </c>
      <c r="N1035" s="577" t="s">
        <v>27</v>
      </c>
      <c r="O1035" s="577" t="s">
        <v>28</v>
      </c>
      <c r="P1035" s="577" t="s">
        <v>29</v>
      </c>
      <c r="Q1035" s="581" t="s">
        <v>30</v>
      </c>
      <c r="Y1035" s="25"/>
      <c r="Z1035" s="265" t="str">
        <f>IF(OR('Scope of Work'!D25=TRUE,'Scope of Work'!G2=3),IF(COUNTIF(AA1037:AA1040,"Y"),"Show","Hide"),IF(COUNTIF(Z1037:Z1040,"Y"),"Show","Hide"))</f>
        <v>Hide</v>
      </c>
      <c r="AA1035" s="265" t="str">
        <f>IF(Z1035="Show","Y","N")</f>
        <v>N</v>
      </c>
    </row>
    <row r="1036" spans="1:27" hidden="1">
      <c r="A1036" s="73"/>
      <c r="B1036" s="73"/>
      <c r="C1036" s="73"/>
      <c r="D1036" s="582"/>
      <c r="E1036" s="583"/>
      <c r="F1036" s="583"/>
      <c r="G1036" s="577" t="s">
        <v>31</v>
      </c>
      <c r="H1036" s="580" t="s">
        <v>32</v>
      </c>
      <c r="I1036" s="578" t="s">
        <v>33</v>
      </c>
      <c r="J1036" s="578" t="s">
        <v>33</v>
      </c>
      <c r="K1036" s="578" t="s">
        <v>33</v>
      </c>
      <c r="L1036" s="580" t="s">
        <v>33</v>
      </c>
      <c r="M1036" s="580" t="s">
        <v>29</v>
      </c>
      <c r="N1036" s="577" t="s">
        <v>34</v>
      </c>
      <c r="O1036" s="577" t="s">
        <v>29</v>
      </c>
      <c r="P1036" s="577"/>
      <c r="Q1036" s="581"/>
      <c r="Y1036" s="25"/>
      <c r="Z1036" s="265" t="str">
        <f>IF(OR('Scope of Work'!D25=TRUE,'Scope of Work'!G2=3),IF(COUNTIF(AA1037:AA1040,"Y"),"Show","Hide"),IF(COUNTIF(Z1037:Z1040,"Y"),"Show","Hide"))</f>
        <v>Hide</v>
      </c>
      <c r="AA1036" s="265" t="str">
        <f>IF(Z1036="Show","Y","N")</f>
        <v>N</v>
      </c>
    </row>
    <row r="1037" spans="1:27" hidden="1">
      <c r="A1037" s="73"/>
      <c r="B1037" s="73"/>
      <c r="C1037" s="73"/>
      <c r="D1037" s="166" t="s">
        <v>3052</v>
      </c>
      <c r="E1037" s="83"/>
      <c r="F1037" s="83"/>
      <c r="G1037" s="83" t="s">
        <v>2409</v>
      </c>
      <c r="H1037" s="584" t="s">
        <v>1024</v>
      </c>
      <c r="I1037" s="167">
        <v>45.61</v>
      </c>
      <c r="J1037" s="89"/>
      <c r="K1037" s="167">
        <v>45.61</v>
      </c>
      <c r="L1037" s="85"/>
      <c r="M1037" s="85"/>
      <c r="N1037" s="85"/>
      <c r="O1037" s="85"/>
      <c r="P1037" s="168">
        <v>0</v>
      </c>
      <c r="Q1037" s="87"/>
      <c r="Y1037" s="25"/>
      <c r="Z1037" s="265" t="str">
        <f>IF(AND('Scope of Work'!D25=TRUE,'Scope of Work'!J2=TRUE,'Scope of Work'!J5=TRUE),"Y","N")</f>
        <v>N</v>
      </c>
      <c r="AA1037" s="265" t="str">
        <f t="shared" si="35"/>
        <v>N</v>
      </c>
    </row>
    <row r="1038" spans="1:27" hidden="1">
      <c r="A1038" s="73"/>
      <c r="B1038" s="73"/>
      <c r="C1038" s="73"/>
      <c r="D1038" s="166" t="s">
        <v>3053</v>
      </c>
      <c r="E1038" s="83"/>
      <c r="F1038" s="83"/>
      <c r="G1038" s="83" t="s">
        <v>2409</v>
      </c>
      <c r="H1038" s="584" t="s">
        <v>1653</v>
      </c>
      <c r="I1038" s="90">
        <v>46.62</v>
      </c>
      <c r="J1038" s="89"/>
      <c r="K1038" s="90">
        <v>46.62</v>
      </c>
      <c r="L1038" s="85"/>
      <c r="M1038" s="85"/>
      <c r="N1038" s="85"/>
      <c r="O1038" s="85"/>
      <c r="P1038" s="168">
        <v>0</v>
      </c>
      <c r="Q1038" s="87"/>
      <c r="Y1038" s="25"/>
      <c r="Z1038" s="265" t="str">
        <f>IF(AND('Scope of Work'!D25=TRUE,'Scope of Work'!J2=TRUE,'Scope of Work'!J6=TRUE),"Y","N")</f>
        <v>N</v>
      </c>
      <c r="AA1038" s="265" t="str">
        <f t="shared" si="35"/>
        <v>N</v>
      </c>
    </row>
    <row r="1039" spans="1:27" hidden="1">
      <c r="A1039" s="73"/>
      <c r="B1039" s="73"/>
      <c r="C1039" s="73"/>
      <c r="D1039" s="166" t="s">
        <v>3054</v>
      </c>
      <c r="E1039" s="83"/>
      <c r="F1039" s="83"/>
      <c r="G1039" s="83" t="s">
        <v>2409</v>
      </c>
      <c r="H1039" s="584" t="s">
        <v>1692</v>
      </c>
      <c r="I1039" s="90">
        <v>47.63</v>
      </c>
      <c r="J1039" s="89"/>
      <c r="K1039" s="90">
        <v>47.63</v>
      </c>
      <c r="L1039" s="85"/>
      <c r="M1039" s="85"/>
      <c r="N1039" s="85"/>
      <c r="O1039" s="85"/>
      <c r="P1039" s="168">
        <v>0</v>
      </c>
      <c r="Q1039" s="87"/>
      <c r="Y1039" s="25"/>
      <c r="Z1039" s="265" t="str">
        <f>IF(AND('Scope of Work'!D25=TRUE,'Scope of Work'!J2=TRUE,'Scope of Work'!J7=TRUE),"Y","N")</f>
        <v>N</v>
      </c>
      <c r="AA1039" s="265" t="str">
        <f t="shared" si="35"/>
        <v>N</v>
      </c>
    </row>
    <row r="1040" spans="1:27" hidden="1">
      <c r="A1040" s="73"/>
      <c r="B1040" s="73"/>
      <c r="C1040" s="73"/>
      <c r="D1040" s="166" t="s">
        <v>3055</v>
      </c>
      <c r="E1040" s="83"/>
      <c r="F1040" s="83"/>
      <c r="G1040" s="83" t="s">
        <v>2409</v>
      </c>
      <c r="H1040" s="584" t="s">
        <v>1711</v>
      </c>
      <c r="I1040" s="90">
        <v>48.64</v>
      </c>
      <c r="J1040" s="89"/>
      <c r="K1040" s="90">
        <v>48.64</v>
      </c>
      <c r="L1040" s="85"/>
      <c r="M1040" s="85"/>
      <c r="N1040" s="85"/>
      <c r="O1040" s="85"/>
      <c r="P1040" s="168">
        <v>0</v>
      </c>
      <c r="Q1040" s="87"/>
      <c r="Y1040" s="25"/>
      <c r="Z1040" s="265" t="str">
        <f>IF(AND('Scope of Work'!D25=TRUE,'Scope of Work'!J2=TRUE,'Scope of Work'!J8=TRUE),"Y","N")</f>
        <v>N</v>
      </c>
      <c r="AA1040" s="265" t="str">
        <f t="shared" si="35"/>
        <v>N</v>
      </c>
    </row>
    <row r="1041" spans="1:27" hidden="1">
      <c r="A1041" s="73"/>
      <c r="B1041" s="73"/>
      <c r="C1041" s="73"/>
      <c r="D1041" s="575"/>
      <c r="E1041" s="576"/>
      <c r="F1041" s="576"/>
      <c r="G1041" s="577" t="s">
        <v>3056</v>
      </c>
      <c r="H1041" s="577" t="s">
        <v>22</v>
      </c>
      <c r="I1041" s="578" t="s">
        <v>23</v>
      </c>
      <c r="J1041" s="579" t="s">
        <v>24</v>
      </c>
      <c r="K1041" s="578" t="s">
        <v>25</v>
      </c>
      <c r="L1041" s="580" t="s">
        <v>26</v>
      </c>
      <c r="M1041" s="580" t="s">
        <v>26</v>
      </c>
      <c r="N1041" s="577" t="s">
        <v>27</v>
      </c>
      <c r="O1041" s="577" t="s">
        <v>28</v>
      </c>
      <c r="P1041" s="577" t="s">
        <v>29</v>
      </c>
      <c r="Q1041" s="581" t="s">
        <v>30</v>
      </c>
      <c r="Y1041" s="25"/>
      <c r="Z1041" s="265" t="str">
        <f>IF(OR('Scope of Work'!D25=TRUE,'Scope of Work'!G2=3),IF(COUNTIF(AA1043:AA1048,"Y"),"Show","Hide"),IF(COUNTIF(Z1043:Z1048,"Y"),"Show","Hide"))</f>
        <v>Hide</v>
      </c>
      <c r="AA1041" s="265" t="str">
        <f>IF(Z1041="Show","Y","N")</f>
        <v>N</v>
      </c>
    </row>
    <row r="1042" spans="1:27" hidden="1">
      <c r="A1042" s="73"/>
      <c r="B1042" s="73"/>
      <c r="C1042" s="73"/>
      <c r="D1042" s="582"/>
      <c r="E1042" s="583"/>
      <c r="F1042" s="583"/>
      <c r="G1042" s="577" t="s">
        <v>31</v>
      </c>
      <c r="H1042" s="580" t="s">
        <v>32</v>
      </c>
      <c r="I1042" s="578" t="s">
        <v>33</v>
      </c>
      <c r="J1042" s="578" t="s">
        <v>33</v>
      </c>
      <c r="K1042" s="578" t="s">
        <v>33</v>
      </c>
      <c r="L1042" s="580" t="s">
        <v>33</v>
      </c>
      <c r="M1042" s="580" t="s">
        <v>29</v>
      </c>
      <c r="N1042" s="577" t="s">
        <v>34</v>
      </c>
      <c r="O1042" s="577" t="s">
        <v>29</v>
      </c>
      <c r="P1042" s="577"/>
      <c r="Q1042" s="581"/>
      <c r="Y1042" s="25"/>
      <c r="Z1042" s="265" t="str">
        <f>IF(OR('Scope of Work'!D25=TRUE,'Scope of Work'!G2=3),IF(COUNTIF(AA1043:AA1048,"Y"),"Show","Hide"),IF(COUNTIF(Z1043:Z1048,"Y"),"Show","Hide"))</f>
        <v>Hide</v>
      </c>
      <c r="AA1042" s="265" t="str">
        <f>IF(Z1042="Show","Y","N")</f>
        <v>N</v>
      </c>
    </row>
    <row r="1043" spans="1:27" hidden="1">
      <c r="A1043" s="73"/>
      <c r="B1043" s="73"/>
      <c r="C1043" s="73"/>
      <c r="D1043" s="166" t="s">
        <v>3057</v>
      </c>
      <c r="E1043" s="83"/>
      <c r="F1043" s="83"/>
      <c r="G1043" s="83" t="s">
        <v>3042</v>
      </c>
      <c r="H1043" s="584" t="s">
        <v>43</v>
      </c>
      <c r="I1043" s="167">
        <v>1</v>
      </c>
      <c r="J1043" s="89"/>
      <c r="K1043" s="89"/>
      <c r="L1043" s="85"/>
      <c r="M1043" s="85"/>
      <c r="N1043" s="85"/>
      <c r="O1043" s="85"/>
      <c r="P1043" s="168">
        <v>0</v>
      </c>
      <c r="Q1043" s="87"/>
      <c r="Y1043" s="25"/>
      <c r="Z1043" s="265" t="str">
        <f>IF(AND('Scope of Work'!D25=TRUE,'Scope of Work'!J2=TRUE),"Y","N")</f>
        <v>N</v>
      </c>
      <c r="AA1043" s="265" t="str">
        <f t="shared" si="35"/>
        <v>N</v>
      </c>
    </row>
    <row r="1044" spans="1:27" hidden="1">
      <c r="A1044" s="73"/>
      <c r="B1044" s="73"/>
      <c r="C1044" s="73"/>
      <c r="D1044" s="166" t="s">
        <v>3058</v>
      </c>
      <c r="E1044" s="83"/>
      <c r="F1044" s="83"/>
      <c r="G1044" s="83" t="s">
        <v>3044</v>
      </c>
      <c r="H1044" s="584" t="s">
        <v>43</v>
      </c>
      <c r="I1044" s="89"/>
      <c r="J1044" s="89"/>
      <c r="K1044" s="90">
        <v>1.6</v>
      </c>
      <c r="L1044" s="85"/>
      <c r="M1044" s="85"/>
      <c r="N1044" s="85"/>
      <c r="O1044" s="85"/>
      <c r="P1044" s="168">
        <v>0</v>
      </c>
      <c r="Q1044" s="87"/>
      <c r="Y1044" s="25"/>
      <c r="Z1044" s="265" t="str">
        <f>IF(AND('Scope of Work'!D25=TRUE,'Scope of Work'!J2=TRUE),"Y","N")</f>
        <v>N</v>
      </c>
      <c r="AA1044" s="265" t="str">
        <f t="shared" si="35"/>
        <v>N</v>
      </c>
    </row>
    <row r="1045" spans="1:27" hidden="1">
      <c r="A1045" s="73"/>
      <c r="B1045" s="73"/>
      <c r="C1045" s="73"/>
      <c r="D1045" s="166" t="s">
        <v>3059</v>
      </c>
      <c r="E1045" s="83"/>
      <c r="F1045" s="83"/>
      <c r="G1045" s="83" t="s">
        <v>3042</v>
      </c>
      <c r="H1045" s="584" t="s">
        <v>3060</v>
      </c>
      <c r="I1045" s="90">
        <v>1</v>
      </c>
      <c r="J1045" s="89"/>
      <c r="K1045" s="89"/>
      <c r="L1045" s="85"/>
      <c r="M1045" s="85"/>
      <c r="N1045" s="85"/>
      <c r="O1045" s="85"/>
      <c r="P1045" s="168">
        <v>0</v>
      </c>
      <c r="Q1045" s="87"/>
      <c r="Y1045" s="25"/>
      <c r="Z1045" s="265" t="str">
        <f>IF(AND('Scope of Work'!D25=TRUE,'Scope of Work'!J2=TRUE),"Y","N")</f>
        <v>N</v>
      </c>
      <c r="AA1045" s="265" t="str">
        <f t="shared" si="35"/>
        <v>N</v>
      </c>
    </row>
    <row r="1046" spans="1:27" hidden="1">
      <c r="A1046" s="73"/>
      <c r="B1046" s="73"/>
      <c r="C1046" s="73"/>
      <c r="D1046" s="166" t="s">
        <v>3061</v>
      </c>
      <c r="E1046" s="83"/>
      <c r="F1046" s="83"/>
      <c r="G1046" s="83" t="s">
        <v>3044</v>
      </c>
      <c r="H1046" s="584" t="s">
        <v>3060</v>
      </c>
      <c r="I1046" s="89"/>
      <c r="J1046" s="89"/>
      <c r="K1046" s="90">
        <v>1</v>
      </c>
      <c r="L1046" s="85"/>
      <c r="M1046" s="85"/>
      <c r="N1046" s="85"/>
      <c r="O1046" s="85"/>
      <c r="P1046" s="168">
        <v>0</v>
      </c>
      <c r="Q1046" s="87"/>
      <c r="Y1046" s="25"/>
      <c r="Z1046" s="265" t="str">
        <f>IF(AND('Scope of Work'!D25=TRUE,'Scope of Work'!J2=TRUE),"Y","N")</f>
        <v>N</v>
      </c>
      <c r="AA1046" s="265" t="str">
        <f t="shared" si="35"/>
        <v>N</v>
      </c>
    </row>
    <row r="1047" spans="1:27" hidden="1">
      <c r="A1047" s="73"/>
      <c r="B1047" s="73"/>
      <c r="C1047" s="73"/>
      <c r="D1047" s="166" t="s">
        <v>3062</v>
      </c>
      <c r="E1047" s="83"/>
      <c r="F1047" s="83"/>
      <c r="G1047" s="83" t="s">
        <v>3042</v>
      </c>
      <c r="H1047" s="584" t="s">
        <v>3063</v>
      </c>
      <c r="I1047" s="90">
        <v>1</v>
      </c>
      <c r="J1047" s="89"/>
      <c r="K1047" s="89"/>
      <c r="L1047" s="85"/>
      <c r="M1047" s="85"/>
      <c r="N1047" s="85"/>
      <c r="O1047" s="85"/>
      <c r="P1047" s="168">
        <v>0</v>
      </c>
      <c r="Q1047" s="87"/>
      <c r="Y1047" s="25"/>
      <c r="Z1047" s="265" t="str">
        <f>IF(AND('Scope of Work'!D25=TRUE,'Scope of Work'!J2=TRUE),"Y","N")</f>
        <v>N</v>
      </c>
      <c r="AA1047" s="265" t="str">
        <f t="shared" si="35"/>
        <v>N</v>
      </c>
    </row>
    <row r="1048" spans="1:27" hidden="1">
      <c r="A1048" s="73"/>
      <c r="B1048" s="73"/>
      <c r="C1048" s="73"/>
      <c r="D1048" s="166" t="s">
        <v>3064</v>
      </c>
      <c r="E1048" s="83"/>
      <c r="F1048" s="83"/>
      <c r="G1048" s="83" t="s">
        <v>3044</v>
      </c>
      <c r="H1048" s="584" t="s">
        <v>3063</v>
      </c>
      <c r="I1048" s="89"/>
      <c r="J1048" s="89"/>
      <c r="K1048" s="90">
        <v>0.11</v>
      </c>
      <c r="L1048" s="85"/>
      <c r="M1048" s="85"/>
      <c r="N1048" s="85"/>
      <c r="O1048" s="85"/>
      <c r="P1048" s="168">
        <v>0</v>
      </c>
      <c r="Q1048" s="87"/>
      <c r="Y1048" s="25"/>
      <c r="Z1048" s="265" t="str">
        <f>IF(AND('Scope of Work'!D25=TRUE,'Scope of Work'!J2=TRUE),"Y","N")</f>
        <v>N</v>
      </c>
      <c r="AA1048" s="265" t="str">
        <f t="shared" si="35"/>
        <v>N</v>
      </c>
    </row>
    <row r="1049" spans="1:27" hidden="1">
      <c r="A1049" s="73"/>
      <c r="B1049" s="73"/>
      <c r="C1049" s="73"/>
      <c r="D1049" s="575"/>
      <c r="E1049" s="576"/>
      <c r="F1049" s="576"/>
      <c r="G1049" s="577" t="s">
        <v>3065</v>
      </c>
      <c r="H1049" s="577" t="s">
        <v>22</v>
      </c>
      <c r="I1049" s="578" t="s">
        <v>23</v>
      </c>
      <c r="J1049" s="579" t="s">
        <v>24</v>
      </c>
      <c r="K1049" s="578" t="s">
        <v>25</v>
      </c>
      <c r="L1049" s="580" t="s">
        <v>26</v>
      </c>
      <c r="M1049" s="580" t="s">
        <v>26</v>
      </c>
      <c r="N1049" s="577" t="s">
        <v>27</v>
      </c>
      <c r="O1049" s="577" t="s">
        <v>28</v>
      </c>
      <c r="P1049" s="577" t="s">
        <v>29</v>
      </c>
      <c r="Q1049" s="581" t="s">
        <v>30</v>
      </c>
      <c r="Y1049" s="25"/>
      <c r="Z1049" s="265" t="str">
        <f>IF(OR('Scope of Work'!D25=TRUE,'Scope of Work'!G2=3),IF(COUNTIF(AA1051:AA1052,"Y"),"Show","Hide"),IF(COUNTIF(Z1051:Z1052,"Y"),"Show","Hide"))</f>
        <v>Hide</v>
      </c>
      <c r="AA1049" s="265" t="str">
        <f>IF(Z1049="Show","Y","N")</f>
        <v>N</v>
      </c>
    </row>
    <row r="1050" spans="1:27" hidden="1">
      <c r="A1050" s="73"/>
      <c r="B1050" s="73"/>
      <c r="C1050" s="73"/>
      <c r="D1050" s="582"/>
      <c r="E1050" s="583"/>
      <c r="F1050" s="583"/>
      <c r="G1050" s="577" t="s">
        <v>31</v>
      </c>
      <c r="H1050" s="580" t="s">
        <v>32</v>
      </c>
      <c r="I1050" s="578" t="s">
        <v>33</v>
      </c>
      <c r="J1050" s="578" t="s">
        <v>33</v>
      </c>
      <c r="K1050" s="578" t="s">
        <v>33</v>
      </c>
      <c r="L1050" s="580" t="s">
        <v>33</v>
      </c>
      <c r="M1050" s="580" t="s">
        <v>29</v>
      </c>
      <c r="N1050" s="577" t="s">
        <v>34</v>
      </c>
      <c r="O1050" s="577" t="s">
        <v>29</v>
      </c>
      <c r="P1050" s="577"/>
      <c r="Q1050" s="581"/>
      <c r="Y1050" s="25"/>
      <c r="Z1050" s="265" t="str">
        <f>IF(OR('Scope of Work'!D25=TRUE,'Scope of Work'!G2=3),IF(COUNTIF(AA1051:AA1052,"Y"),"Show","Hide"),IF(COUNTIF(Z1051:Z1052,"Y"),"Show","Hide"))</f>
        <v>Hide</v>
      </c>
      <c r="AA1050" s="265" t="str">
        <f>IF(Z1050="Show","Y","N")</f>
        <v>N</v>
      </c>
    </row>
    <row r="1051" spans="1:27" hidden="1">
      <c r="A1051" s="73"/>
      <c r="B1051" s="73"/>
      <c r="C1051" s="73"/>
      <c r="D1051" s="166" t="s">
        <v>3066</v>
      </c>
      <c r="E1051" s="83"/>
      <c r="F1051" s="83"/>
      <c r="G1051" s="83" t="s">
        <v>3042</v>
      </c>
      <c r="H1051" s="584" t="s">
        <v>3067</v>
      </c>
      <c r="I1051" s="167">
        <v>1</v>
      </c>
      <c r="J1051" s="89"/>
      <c r="K1051" s="89"/>
      <c r="L1051" s="85"/>
      <c r="M1051" s="85"/>
      <c r="N1051" s="85"/>
      <c r="O1051" s="85"/>
      <c r="P1051" s="168">
        <v>0</v>
      </c>
      <c r="Q1051" s="87"/>
      <c r="Y1051" s="25"/>
      <c r="Z1051" s="265" t="str">
        <f>IF(AND('Scope of Work'!D25=TRUE,'Scope of Work'!J2=TRUE),"Y","N")</f>
        <v>N</v>
      </c>
      <c r="AA1051" s="265" t="str">
        <f t="shared" si="35"/>
        <v>N</v>
      </c>
    </row>
    <row r="1052" spans="1:27" hidden="1">
      <c r="A1052" s="73"/>
      <c r="B1052" s="73"/>
      <c r="C1052" s="73"/>
      <c r="D1052" s="166" t="s">
        <v>3068</v>
      </c>
      <c r="E1052" s="83"/>
      <c r="F1052" s="83"/>
      <c r="G1052" s="83" t="s">
        <v>3069</v>
      </c>
      <c r="H1052" s="584" t="s">
        <v>3067</v>
      </c>
      <c r="I1052" s="89"/>
      <c r="J1052" s="89"/>
      <c r="K1052" s="90">
        <v>1</v>
      </c>
      <c r="L1052" s="85"/>
      <c r="M1052" s="85"/>
      <c r="N1052" s="85"/>
      <c r="O1052" s="85"/>
      <c r="P1052" s="168">
        <v>0</v>
      </c>
      <c r="Q1052" s="87"/>
      <c r="Y1052" s="25"/>
      <c r="Z1052" s="265" t="str">
        <f>IF(AND('Scope of Work'!D25=TRUE,'Scope of Work'!J2=TRUE),"Y","N")</f>
        <v>N</v>
      </c>
      <c r="AA1052" s="265" t="str">
        <f t="shared" si="35"/>
        <v>N</v>
      </c>
    </row>
    <row r="1053" spans="1:27" hidden="1">
      <c r="A1053" s="73"/>
      <c r="B1053" s="73"/>
      <c r="C1053" s="73"/>
      <c r="D1053" s="575"/>
      <c r="E1053" s="576"/>
      <c r="F1053" s="576"/>
      <c r="G1053" s="577" t="s">
        <v>3065</v>
      </c>
      <c r="H1053" s="577" t="s">
        <v>22</v>
      </c>
      <c r="I1053" s="578" t="s">
        <v>23</v>
      </c>
      <c r="J1053" s="579" t="s">
        <v>24</v>
      </c>
      <c r="K1053" s="578" t="s">
        <v>25</v>
      </c>
      <c r="L1053" s="580" t="s">
        <v>26</v>
      </c>
      <c r="M1053" s="580" t="s">
        <v>26</v>
      </c>
      <c r="N1053" s="577" t="s">
        <v>27</v>
      </c>
      <c r="O1053" s="577" t="s">
        <v>28</v>
      </c>
      <c r="P1053" s="577" t="s">
        <v>29</v>
      </c>
      <c r="Q1053" s="581" t="s">
        <v>30</v>
      </c>
      <c r="Y1053" s="25"/>
      <c r="Z1053" s="265" t="str">
        <f>IF(OR('Scope of Work'!D25=TRUE,'Scope of Work'!G2=3),IF(COUNTIF(AA1055:AA1056,"Y"),"Show","Hide"),IF(COUNTIF(Z1055:Z1056,"Y"),"Show","Hide"))</f>
        <v>Hide</v>
      </c>
      <c r="AA1053" s="265" t="str">
        <f>IF(Z1053="Show","Y","N")</f>
        <v>N</v>
      </c>
    </row>
    <row r="1054" spans="1:27" hidden="1">
      <c r="A1054" s="73"/>
      <c r="B1054" s="73"/>
      <c r="C1054" s="73"/>
      <c r="D1054" s="582"/>
      <c r="E1054" s="583"/>
      <c r="F1054" s="583"/>
      <c r="G1054" s="577" t="s">
        <v>98</v>
      </c>
      <c r="H1054" s="580" t="s">
        <v>32</v>
      </c>
      <c r="I1054" s="578" t="s">
        <v>33</v>
      </c>
      <c r="J1054" s="578" t="s">
        <v>33</v>
      </c>
      <c r="K1054" s="578" t="s">
        <v>33</v>
      </c>
      <c r="L1054" s="580" t="s">
        <v>33</v>
      </c>
      <c r="M1054" s="580" t="s">
        <v>29</v>
      </c>
      <c r="N1054" s="577" t="s">
        <v>34</v>
      </c>
      <c r="O1054" s="577" t="s">
        <v>29</v>
      </c>
      <c r="P1054" s="577"/>
      <c r="Q1054" s="581"/>
      <c r="Y1054" s="25"/>
      <c r="Z1054" s="265" t="str">
        <f>IF(OR('Scope of Work'!D25=TRUE,'Scope of Work'!G2=3),IF(COUNTIF(AA1055:AA1056,"Y"),"Show","Hide"),IF(COUNTIF(Z1055:Z1056,"Y"),"Show","Hide"))</f>
        <v>Hide</v>
      </c>
      <c r="AA1054" s="265" t="str">
        <f>IF(Z1054="Show","Y","N")</f>
        <v>N</v>
      </c>
    </row>
    <row r="1055" spans="1:27" hidden="1">
      <c r="A1055" s="73"/>
      <c r="B1055" s="73"/>
      <c r="C1055" s="73"/>
      <c r="D1055" s="166" t="s">
        <v>3070</v>
      </c>
      <c r="E1055" s="83"/>
      <c r="F1055" s="83"/>
      <c r="G1055" s="83" t="s">
        <v>3042</v>
      </c>
      <c r="H1055" s="584" t="s">
        <v>3067</v>
      </c>
      <c r="I1055" s="90">
        <v>1</v>
      </c>
      <c r="J1055" s="89"/>
      <c r="K1055" s="89"/>
      <c r="L1055" s="85"/>
      <c r="M1055" s="85"/>
      <c r="N1055" s="85"/>
      <c r="O1055" s="85"/>
      <c r="P1055" s="168">
        <v>0</v>
      </c>
      <c r="Q1055" s="87"/>
      <c r="Y1055" s="25"/>
      <c r="Z1055" s="265" t="str">
        <f>IF(AND('Scope of Work'!D25=TRUE,'Scope of Work'!J2=TRUE),"Y","N")</f>
        <v>N</v>
      </c>
      <c r="AA1055" s="265" t="str">
        <f t="shared" si="35"/>
        <v>N</v>
      </c>
    </row>
    <row r="1056" spans="1:27" hidden="1">
      <c r="A1056" s="73"/>
      <c r="B1056" s="73"/>
      <c r="C1056" s="73"/>
      <c r="D1056" s="166" t="s">
        <v>3071</v>
      </c>
      <c r="E1056" s="83"/>
      <c r="F1056" s="83"/>
      <c r="G1056" s="83" t="s">
        <v>3069</v>
      </c>
      <c r="H1056" s="584" t="s">
        <v>3067</v>
      </c>
      <c r="I1056" s="89"/>
      <c r="J1056" s="89"/>
      <c r="K1056" s="90">
        <v>1</v>
      </c>
      <c r="L1056" s="85"/>
      <c r="M1056" s="85"/>
      <c r="N1056" s="85"/>
      <c r="O1056" s="85"/>
      <c r="P1056" s="168">
        <v>0</v>
      </c>
      <c r="Q1056" s="87"/>
      <c r="Y1056" s="25"/>
      <c r="Z1056" s="265" t="str">
        <f>IF(AND('Scope of Work'!D25=TRUE,'Scope of Work'!J2=TRUE),"Y","N")</f>
        <v>N</v>
      </c>
      <c r="AA1056" s="265" t="str">
        <f t="shared" si="35"/>
        <v>N</v>
      </c>
    </row>
    <row r="1057" spans="1:27" hidden="1">
      <c r="A1057" s="73"/>
      <c r="B1057" s="73"/>
      <c r="C1057" s="73"/>
      <c r="D1057" s="575"/>
      <c r="E1057" s="576"/>
      <c r="F1057" s="576"/>
      <c r="G1057" s="577" t="s">
        <v>3072</v>
      </c>
      <c r="H1057" s="577" t="s">
        <v>22</v>
      </c>
      <c r="I1057" s="578" t="s">
        <v>23</v>
      </c>
      <c r="J1057" s="579" t="s">
        <v>24</v>
      </c>
      <c r="K1057" s="578" t="s">
        <v>25</v>
      </c>
      <c r="L1057" s="580" t="s">
        <v>26</v>
      </c>
      <c r="M1057" s="580" t="s">
        <v>26</v>
      </c>
      <c r="N1057" s="577" t="s">
        <v>27</v>
      </c>
      <c r="O1057" s="577" t="s">
        <v>28</v>
      </c>
      <c r="P1057" s="577" t="s">
        <v>29</v>
      </c>
      <c r="Q1057" s="581" t="s">
        <v>30</v>
      </c>
      <c r="Y1057" s="25"/>
      <c r="Z1057" s="265" t="str">
        <f>IF(OR('Scope of Work'!D25=TRUE,'Scope of Work'!G2=3),IF(COUNTIF(AA1059:AA1060,"Y"),"Show","Hide"),IF(COUNTIF(Z1059:Z1060,"Y"),"Show","Hide"))</f>
        <v>Hide</v>
      </c>
      <c r="AA1057" s="265" t="str">
        <f>IF(Z1057="Show","Y","N")</f>
        <v>N</v>
      </c>
    </row>
    <row r="1058" spans="1:27" hidden="1">
      <c r="A1058" s="73"/>
      <c r="B1058" s="73"/>
      <c r="C1058" s="73"/>
      <c r="D1058" s="582"/>
      <c r="E1058" s="583"/>
      <c r="F1058" s="583"/>
      <c r="G1058" s="577" t="s">
        <v>31</v>
      </c>
      <c r="H1058" s="580" t="s">
        <v>32</v>
      </c>
      <c r="I1058" s="578" t="s">
        <v>33</v>
      </c>
      <c r="J1058" s="578" t="s">
        <v>33</v>
      </c>
      <c r="K1058" s="578" t="s">
        <v>33</v>
      </c>
      <c r="L1058" s="580" t="s">
        <v>33</v>
      </c>
      <c r="M1058" s="580" t="s">
        <v>29</v>
      </c>
      <c r="N1058" s="577" t="s">
        <v>34</v>
      </c>
      <c r="O1058" s="577" t="s">
        <v>29</v>
      </c>
      <c r="P1058" s="577"/>
      <c r="Q1058" s="581"/>
      <c r="Y1058" s="25"/>
      <c r="Z1058" s="265" t="str">
        <f>IF(OR('Scope of Work'!D25=TRUE,'Scope of Work'!G2=3),IF(COUNTIF(AA1059:AA1060,"Y"),"Show","Hide"),IF(COUNTIF(Z1059:Z1060,"Y"),"Show","Hide"))</f>
        <v>Hide</v>
      </c>
      <c r="AA1058" s="265" t="str">
        <f>IF(Z1058="Show","Y","N")</f>
        <v>N</v>
      </c>
    </row>
    <row r="1059" spans="1:27" hidden="1">
      <c r="A1059" s="73"/>
      <c r="B1059" s="73"/>
      <c r="C1059" s="73"/>
      <c r="D1059" s="166" t="s">
        <v>3073</v>
      </c>
      <c r="E1059" s="83"/>
      <c r="F1059" s="83"/>
      <c r="G1059" s="83" t="s">
        <v>2409</v>
      </c>
      <c r="H1059" s="584" t="s">
        <v>3067</v>
      </c>
      <c r="I1059" s="90">
        <v>49.77</v>
      </c>
      <c r="J1059" s="89"/>
      <c r="K1059" s="89"/>
      <c r="L1059" s="85"/>
      <c r="M1059" s="85"/>
      <c r="N1059" s="85"/>
      <c r="O1059" s="85"/>
      <c r="P1059" s="168">
        <v>0</v>
      </c>
      <c r="Q1059" s="87"/>
      <c r="Y1059" s="25"/>
      <c r="Z1059" s="265" t="str">
        <f>IF(AND('Scope of Work'!D25=TRUE,'Scope of Work'!J2=TRUE),"Y","N")</f>
        <v>N</v>
      </c>
      <c r="AA1059" s="265" t="str">
        <f t="shared" si="35"/>
        <v>N</v>
      </c>
    </row>
    <row r="1060" spans="1:27" hidden="1">
      <c r="A1060" s="73"/>
      <c r="B1060" s="73"/>
      <c r="C1060" s="73"/>
      <c r="D1060" s="166" t="s">
        <v>3074</v>
      </c>
      <c r="E1060" s="83"/>
      <c r="F1060" s="83"/>
      <c r="G1060" s="83" t="s">
        <v>3075</v>
      </c>
      <c r="H1060" s="584" t="s">
        <v>3067</v>
      </c>
      <c r="I1060" s="89"/>
      <c r="J1060" s="89"/>
      <c r="K1060" s="90">
        <v>49.77</v>
      </c>
      <c r="L1060" s="85"/>
      <c r="M1060" s="85"/>
      <c r="N1060" s="85"/>
      <c r="O1060" s="85"/>
      <c r="P1060" s="168">
        <v>0</v>
      </c>
      <c r="Q1060" s="87"/>
      <c r="Z1060" s="265" t="str">
        <f>IF(AND('Scope of Work'!D25=TRUE,'Scope of Work'!J2=TRUE),"Y","N")</f>
        <v>N</v>
      </c>
      <c r="AA1060" s="265" t="str">
        <f t="shared" si="35"/>
        <v>N</v>
      </c>
    </row>
    <row r="1061" spans="1:27" hidden="1">
      <c r="A1061" s="73"/>
      <c r="B1061" s="73"/>
      <c r="C1061" s="73"/>
      <c r="D1061" s="575"/>
      <c r="E1061" s="576"/>
      <c r="F1061" s="576"/>
      <c r="G1061" s="577" t="s">
        <v>3072</v>
      </c>
      <c r="H1061" s="577" t="s">
        <v>22</v>
      </c>
      <c r="I1061" s="578" t="s">
        <v>23</v>
      </c>
      <c r="J1061" s="579" t="s">
        <v>24</v>
      </c>
      <c r="K1061" s="578" t="s">
        <v>25</v>
      </c>
      <c r="L1061" s="580" t="s">
        <v>26</v>
      </c>
      <c r="M1061" s="580" t="s">
        <v>26</v>
      </c>
      <c r="N1061" s="577" t="s">
        <v>27</v>
      </c>
      <c r="O1061" s="577" t="s">
        <v>28</v>
      </c>
      <c r="P1061" s="577" t="s">
        <v>29</v>
      </c>
      <c r="Q1061" s="581" t="s">
        <v>30</v>
      </c>
      <c r="Z1061" s="265" t="str">
        <f>IF(OR('Scope of Work'!D25=TRUE,'Scope of Work'!G2=3),IF(COUNTIF(AA1063:AA1064,"Y"),"Show","Hide"),IF(COUNTIF(Z1063:Z1064,"Y"),"Show","Hide"))</f>
        <v>Hide</v>
      </c>
      <c r="AA1061" s="265" t="str">
        <f>IF(Z1061="Show","Y","N")</f>
        <v>N</v>
      </c>
    </row>
    <row r="1062" spans="1:27" hidden="1">
      <c r="A1062" s="73"/>
      <c r="B1062" s="73"/>
      <c r="C1062" s="73"/>
      <c r="D1062" s="582"/>
      <c r="E1062" s="583"/>
      <c r="F1062" s="583"/>
      <c r="G1062" s="577" t="s">
        <v>98</v>
      </c>
      <c r="H1062" s="580" t="s">
        <v>32</v>
      </c>
      <c r="I1062" s="578" t="s">
        <v>33</v>
      </c>
      <c r="J1062" s="578" t="s">
        <v>33</v>
      </c>
      <c r="K1062" s="578" t="s">
        <v>33</v>
      </c>
      <c r="L1062" s="580" t="s">
        <v>33</v>
      </c>
      <c r="M1062" s="580" t="s">
        <v>29</v>
      </c>
      <c r="N1062" s="577" t="s">
        <v>34</v>
      </c>
      <c r="O1062" s="577" t="s">
        <v>29</v>
      </c>
      <c r="P1062" s="577"/>
      <c r="Q1062" s="581"/>
      <c r="Z1062" s="265" t="str">
        <f>IF(OR('Scope of Work'!D25=TRUE,'Scope of Work'!G2=3),IF(COUNTIF(AA1063:AA1064,"Y"),"Show","Hide"),IF(COUNTIF(Z1063:Z1064,"Y"),"Show","Hide"))</f>
        <v>Hide</v>
      </c>
      <c r="AA1062" s="265" t="str">
        <f>IF(Z1062="Show","Y","N")</f>
        <v>N</v>
      </c>
    </row>
    <row r="1063" spans="1:27" hidden="1">
      <c r="A1063" s="73"/>
      <c r="B1063" s="73"/>
      <c r="C1063" s="73"/>
      <c r="D1063" s="166" t="s">
        <v>3076</v>
      </c>
      <c r="E1063" s="83"/>
      <c r="F1063" s="83"/>
      <c r="G1063" s="83" t="s">
        <v>2409</v>
      </c>
      <c r="H1063" s="584" t="s">
        <v>3067</v>
      </c>
      <c r="I1063" s="90">
        <v>51.87</v>
      </c>
      <c r="J1063" s="89"/>
      <c r="K1063" s="89"/>
      <c r="L1063" s="85"/>
      <c r="M1063" s="85"/>
      <c r="N1063" s="85"/>
      <c r="O1063" s="85"/>
      <c r="P1063" s="168">
        <v>0</v>
      </c>
      <c r="Q1063" s="87"/>
      <c r="Z1063" s="265" t="str">
        <f>IF(AND('Scope of Work'!D25=TRUE,'Scope of Work'!J2=TRUE),"Y","N")</f>
        <v>N</v>
      </c>
      <c r="AA1063" s="265" t="str">
        <f t="shared" si="35"/>
        <v>N</v>
      </c>
    </row>
    <row r="1064" spans="1:27" hidden="1">
      <c r="A1064" s="73"/>
      <c r="B1064" s="73"/>
      <c r="C1064" s="73"/>
      <c r="D1064" s="166" t="s">
        <v>3077</v>
      </c>
      <c r="E1064" s="83"/>
      <c r="F1064" s="83"/>
      <c r="G1064" s="83" t="s">
        <v>3075</v>
      </c>
      <c r="H1064" s="584" t="s">
        <v>3067</v>
      </c>
      <c r="I1064" s="89"/>
      <c r="J1064" s="89"/>
      <c r="K1064" s="90">
        <v>51.87</v>
      </c>
      <c r="L1064" s="85"/>
      <c r="M1064" s="85"/>
      <c r="N1064" s="85"/>
      <c r="O1064" s="85"/>
      <c r="P1064" s="168">
        <v>0</v>
      </c>
      <c r="Q1064" s="87"/>
      <c r="Z1064" s="265" t="str">
        <f>IF(AND('Scope of Work'!D25=TRUE,'Scope of Work'!J2=TRUE),"Y","N")</f>
        <v>N</v>
      </c>
      <c r="AA1064" s="265" t="str">
        <f t="shared" si="35"/>
        <v>N</v>
      </c>
    </row>
    <row r="1065" spans="1:27" hidden="1">
      <c r="A1065" s="73"/>
      <c r="B1065" s="73"/>
      <c r="C1065" s="73"/>
      <c r="D1065" s="575"/>
      <c r="E1065" s="576"/>
      <c r="F1065" s="576"/>
      <c r="G1065" s="577" t="s">
        <v>3078</v>
      </c>
      <c r="H1065" s="577" t="s">
        <v>22</v>
      </c>
      <c r="I1065" s="578" t="s">
        <v>23</v>
      </c>
      <c r="J1065" s="579" t="s">
        <v>24</v>
      </c>
      <c r="K1065" s="578" t="s">
        <v>25</v>
      </c>
      <c r="L1065" s="580" t="s">
        <v>26</v>
      </c>
      <c r="M1065" s="580" t="s">
        <v>26</v>
      </c>
      <c r="N1065" s="577" t="s">
        <v>27</v>
      </c>
      <c r="O1065" s="577" t="s">
        <v>28</v>
      </c>
      <c r="P1065" s="577" t="s">
        <v>29</v>
      </c>
      <c r="Q1065" s="581" t="s">
        <v>30</v>
      </c>
      <c r="Z1065" s="265" t="str">
        <f>IF(OR('Scope of Work'!D25=TRUE,'Scope of Work'!G2=3),IF(COUNTIF(AA1067:AA1069,"Y"),"Show","Hide"),IF(COUNTIF(Z1067:Z1069,"Y"),"Show","Hide"))</f>
        <v>Hide</v>
      </c>
      <c r="AA1065" s="265" t="str">
        <f>IF(Z1065="Show","Y","N")</f>
        <v>N</v>
      </c>
    </row>
    <row r="1066" spans="1:27" hidden="1">
      <c r="A1066" s="73"/>
      <c r="B1066" s="73"/>
      <c r="C1066" s="73"/>
      <c r="D1066" s="582"/>
      <c r="E1066" s="583"/>
      <c r="F1066" s="583"/>
      <c r="G1066" s="577" t="s">
        <v>31</v>
      </c>
      <c r="H1066" s="580" t="s">
        <v>32</v>
      </c>
      <c r="I1066" s="578" t="s">
        <v>33</v>
      </c>
      <c r="J1066" s="578" t="s">
        <v>33</v>
      </c>
      <c r="K1066" s="578" t="s">
        <v>33</v>
      </c>
      <c r="L1066" s="580" t="s">
        <v>33</v>
      </c>
      <c r="M1066" s="580" t="s">
        <v>29</v>
      </c>
      <c r="N1066" s="577" t="s">
        <v>34</v>
      </c>
      <c r="O1066" s="577" t="s">
        <v>29</v>
      </c>
      <c r="P1066" s="577"/>
      <c r="Q1066" s="581"/>
      <c r="Z1066" s="265" t="str">
        <f>IF(OR('Scope of Work'!D25=TRUE,'Scope of Work'!G2=3),IF(COUNTIF(AA1067:AA1069,"Y"),"Show","Hide"),IF(COUNTIF(Z1067:Z1069,"Y"),"Show","Hide"))</f>
        <v>Hide</v>
      </c>
      <c r="AA1066" s="265" t="str">
        <f>IF(Z1066="Show","Y","N")</f>
        <v>N</v>
      </c>
    </row>
    <row r="1067" spans="1:27" hidden="1">
      <c r="A1067" s="73"/>
      <c r="B1067" s="73"/>
      <c r="C1067" s="73"/>
      <c r="D1067" s="166" t="s">
        <v>3079</v>
      </c>
      <c r="E1067" s="83"/>
      <c r="F1067" s="83"/>
      <c r="G1067" s="83" t="s">
        <v>2409</v>
      </c>
      <c r="H1067" s="584" t="s">
        <v>3067</v>
      </c>
      <c r="I1067" s="167">
        <v>0.51</v>
      </c>
      <c r="J1067" s="89"/>
      <c r="K1067" s="89"/>
      <c r="L1067" s="85"/>
      <c r="M1067" s="85"/>
      <c r="N1067" s="85"/>
      <c r="O1067" s="85"/>
      <c r="P1067" s="168">
        <v>0</v>
      </c>
      <c r="Q1067" s="87"/>
      <c r="Z1067" s="265" t="str">
        <f>IF(AND('Scope of Work'!D25=TRUE,'Scope of Work'!J2=TRUE),"Y","N")</f>
        <v>N</v>
      </c>
      <c r="AA1067" s="265" t="str">
        <f t="shared" si="35"/>
        <v>N</v>
      </c>
    </row>
    <row r="1068" spans="1:27" hidden="1">
      <c r="A1068" s="73"/>
      <c r="B1068" s="73"/>
      <c r="C1068" s="73"/>
      <c r="D1068" s="166" t="s">
        <v>3080</v>
      </c>
      <c r="E1068" s="83"/>
      <c r="F1068" s="83"/>
      <c r="G1068" s="83" t="s">
        <v>2409</v>
      </c>
      <c r="H1068" s="584" t="s">
        <v>3067</v>
      </c>
      <c r="I1068" s="90">
        <v>0.01</v>
      </c>
      <c r="J1068" s="89"/>
      <c r="K1068" s="89"/>
      <c r="L1068" s="85"/>
      <c r="M1068" s="85"/>
      <c r="N1068" s="85"/>
      <c r="O1068" s="85"/>
      <c r="P1068" s="168">
        <v>0</v>
      </c>
      <c r="Q1068" s="87"/>
      <c r="Z1068" s="265" t="str">
        <f>IF(AND('Scope of Work'!D25=TRUE,'Scope of Work'!J2=TRUE),"Y","N")</f>
        <v>N</v>
      </c>
      <c r="AA1068" s="265" t="str">
        <f t="shared" si="35"/>
        <v>N</v>
      </c>
    </row>
    <row r="1069" spans="1:27" hidden="1">
      <c r="A1069" s="73"/>
      <c r="B1069" s="73"/>
      <c r="C1069" s="73"/>
      <c r="D1069" s="166" t="s">
        <v>3081</v>
      </c>
      <c r="E1069" s="83"/>
      <c r="F1069" s="83"/>
      <c r="G1069" s="83" t="s">
        <v>2409</v>
      </c>
      <c r="H1069" s="584" t="s">
        <v>3067</v>
      </c>
      <c r="I1069" s="90">
        <v>0.02</v>
      </c>
      <c r="J1069" s="89"/>
      <c r="K1069" s="89"/>
      <c r="L1069" s="85"/>
      <c r="M1069" s="85"/>
      <c r="N1069" s="85"/>
      <c r="O1069" s="85"/>
      <c r="P1069" s="168">
        <v>0</v>
      </c>
      <c r="Q1069" s="87"/>
      <c r="Z1069" s="265" t="str">
        <f>IF(AND('Scope of Work'!D25=TRUE,'Scope of Work'!J2=TRUE),"Y","N")</f>
        <v>N</v>
      </c>
      <c r="AA1069" s="265" t="str">
        <f t="shared" si="35"/>
        <v>N</v>
      </c>
    </row>
    <row r="1070" spans="1:27" hidden="1">
      <c r="A1070" s="73"/>
      <c r="B1070" s="73"/>
      <c r="C1070" s="73"/>
      <c r="D1070" s="585"/>
      <c r="E1070" s="586"/>
      <c r="F1070" s="586"/>
      <c r="G1070" s="428" t="s">
        <v>3040</v>
      </c>
      <c r="H1070" s="428" t="s">
        <v>1939</v>
      </c>
      <c r="I1070" s="429" t="s">
        <v>23</v>
      </c>
      <c r="J1070" s="430" t="s">
        <v>24</v>
      </c>
      <c r="K1070" s="429" t="s">
        <v>25</v>
      </c>
      <c r="L1070" s="431" t="s">
        <v>26</v>
      </c>
      <c r="M1070" s="431" t="s">
        <v>26</v>
      </c>
      <c r="N1070" s="428" t="s">
        <v>27</v>
      </c>
      <c r="O1070" s="428" t="s">
        <v>28</v>
      </c>
      <c r="P1070" s="428" t="s">
        <v>29</v>
      </c>
      <c r="Q1070" s="432" t="s">
        <v>30</v>
      </c>
      <c r="Y1070" s="25"/>
      <c r="Z1070" s="265" t="str">
        <f>IF(OR('Scope of Work'!D25=TRUE,'Scope of Work'!G2=3),IF(COUNTIF(AA1072:AA1081,"Y"),"Show","Hide"),IF(COUNTIF(Z1072:Z1081,"Y"),"Show","Hide"))</f>
        <v>Hide</v>
      </c>
      <c r="AA1070" s="265" t="str">
        <f>IF(Z1070="Show","Y","N")</f>
        <v>N</v>
      </c>
    </row>
    <row r="1071" spans="1:27" hidden="1">
      <c r="A1071" s="73"/>
      <c r="B1071" s="73"/>
      <c r="C1071" s="73"/>
      <c r="D1071" s="449"/>
      <c r="E1071" s="587"/>
      <c r="F1071" s="587"/>
      <c r="G1071" s="428" t="s">
        <v>31</v>
      </c>
      <c r="H1071" s="431" t="s">
        <v>32</v>
      </c>
      <c r="I1071" s="429" t="s">
        <v>33</v>
      </c>
      <c r="J1071" s="429" t="s">
        <v>33</v>
      </c>
      <c r="K1071" s="429" t="s">
        <v>33</v>
      </c>
      <c r="L1071" s="431" t="s">
        <v>33</v>
      </c>
      <c r="M1071" s="431" t="s">
        <v>29</v>
      </c>
      <c r="N1071" s="428" t="s">
        <v>34</v>
      </c>
      <c r="O1071" s="428" t="s">
        <v>29</v>
      </c>
      <c r="P1071" s="428"/>
      <c r="Q1071" s="432"/>
      <c r="Y1071" s="25"/>
      <c r="Z1071" s="265" t="str">
        <f>IF(OR('Scope of Work'!D25=TRUE,'Scope of Work'!G2=3),IF(COUNTIF(AA1072:AA1081,"Y"),"Show","Hide"),IF(COUNTIF(Z1072:Z1081,"Y"),"Show","Hide"))</f>
        <v>Hide</v>
      </c>
      <c r="AA1071" s="265" t="str">
        <f>IF(Z1071="Show","Y","N")</f>
        <v>N</v>
      </c>
    </row>
    <row r="1072" spans="1:27" hidden="1">
      <c r="A1072" s="73"/>
      <c r="B1072" s="73"/>
      <c r="C1072" s="73"/>
      <c r="D1072" s="166" t="s">
        <v>3082</v>
      </c>
      <c r="E1072" s="83"/>
      <c r="F1072" s="83"/>
      <c r="G1072" s="83" t="s">
        <v>3042</v>
      </c>
      <c r="H1072" s="584" t="s">
        <v>2067</v>
      </c>
      <c r="I1072" s="167">
        <v>100</v>
      </c>
      <c r="J1072" s="89"/>
      <c r="K1072" s="89"/>
      <c r="L1072" s="85"/>
      <c r="M1072" s="85"/>
      <c r="N1072" s="85"/>
      <c r="O1072" s="85"/>
      <c r="P1072" s="168">
        <v>0</v>
      </c>
      <c r="Q1072" s="87"/>
      <c r="Y1072" s="25"/>
      <c r="Z1072" s="265" t="str">
        <f>IF(AND('Scope of Work'!D25=TRUE,'Scope of Work'!P2=TRUE),"Y","N")</f>
        <v>N</v>
      </c>
      <c r="AA1072" s="265" t="str">
        <f t="shared" si="35"/>
        <v>N</v>
      </c>
    </row>
    <row r="1073" spans="1:27" hidden="1">
      <c r="A1073" s="73"/>
      <c r="B1073" s="73"/>
      <c r="C1073" s="73"/>
      <c r="D1073" s="166" t="s">
        <v>3083</v>
      </c>
      <c r="E1073" s="83"/>
      <c r="F1073" s="83"/>
      <c r="G1073" s="83" t="s">
        <v>3044</v>
      </c>
      <c r="H1073" s="584" t="s">
        <v>2067</v>
      </c>
      <c r="I1073" s="89"/>
      <c r="J1073" s="89"/>
      <c r="K1073" s="167">
        <v>5</v>
      </c>
      <c r="L1073" s="85"/>
      <c r="M1073" s="85"/>
      <c r="N1073" s="85"/>
      <c r="O1073" s="85"/>
      <c r="P1073" s="168">
        <v>0</v>
      </c>
      <c r="Q1073" s="87"/>
      <c r="Y1073" s="25"/>
      <c r="Z1073" s="265" t="str">
        <f>IF(AND('Scope of Work'!D25=TRUE,'Scope of Work'!P2=TRUE),"Y","N")</f>
        <v>N</v>
      </c>
      <c r="AA1073" s="265" t="str">
        <f t="shared" si="35"/>
        <v>N</v>
      </c>
    </row>
    <row r="1074" spans="1:27" hidden="1">
      <c r="A1074" s="73"/>
      <c r="B1074" s="73"/>
      <c r="C1074" s="73"/>
      <c r="D1074" s="166" t="s">
        <v>3084</v>
      </c>
      <c r="E1074" s="83"/>
      <c r="F1074" s="83"/>
      <c r="G1074" s="83" t="s">
        <v>3042</v>
      </c>
      <c r="H1074" s="584" t="s">
        <v>2071</v>
      </c>
      <c r="I1074" s="167">
        <v>100</v>
      </c>
      <c r="J1074" s="89"/>
      <c r="K1074" s="89"/>
      <c r="L1074" s="85"/>
      <c r="M1074" s="85"/>
      <c r="N1074" s="85"/>
      <c r="O1074" s="85"/>
      <c r="P1074" s="168">
        <v>0</v>
      </c>
      <c r="Q1074" s="87"/>
      <c r="Y1074" s="25"/>
      <c r="Z1074" s="265" t="str">
        <f>IF(AND('Scope of Work'!D25=TRUE,'Scope of Work'!P2=TRUE),"Y","N")</f>
        <v>N</v>
      </c>
      <c r="AA1074" s="265" t="str">
        <f t="shared" si="35"/>
        <v>N</v>
      </c>
    </row>
    <row r="1075" spans="1:27" hidden="1">
      <c r="A1075" s="73"/>
      <c r="B1075" s="73"/>
      <c r="C1075" s="73"/>
      <c r="D1075" s="166" t="s">
        <v>3085</v>
      </c>
      <c r="E1075" s="83"/>
      <c r="F1075" s="83"/>
      <c r="G1075" s="83" t="s">
        <v>3044</v>
      </c>
      <c r="H1075" s="584" t="s">
        <v>2071</v>
      </c>
      <c r="I1075" s="89"/>
      <c r="J1075" s="89"/>
      <c r="K1075" s="167">
        <v>7.5</v>
      </c>
      <c r="L1075" s="85"/>
      <c r="M1075" s="85"/>
      <c r="N1075" s="85"/>
      <c r="O1075" s="85"/>
      <c r="P1075" s="168">
        <v>0</v>
      </c>
      <c r="Q1075" s="87"/>
      <c r="Y1075" s="25"/>
      <c r="Z1075" s="265" t="str">
        <f>IF(AND('Scope of Work'!D25=TRUE,'Scope of Work'!P2=TRUE),"Y","N")</f>
        <v>N</v>
      </c>
      <c r="AA1075" s="265" t="str">
        <f t="shared" si="35"/>
        <v>N</v>
      </c>
    </row>
    <row r="1076" spans="1:27" hidden="1">
      <c r="A1076" s="73"/>
      <c r="B1076" s="73"/>
      <c r="C1076" s="73"/>
      <c r="D1076" s="166" t="s">
        <v>3086</v>
      </c>
      <c r="E1076" s="83"/>
      <c r="F1076" s="83"/>
      <c r="G1076" s="83" t="s">
        <v>3042</v>
      </c>
      <c r="H1076" s="584" t="s">
        <v>2075</v>
      </c>
      <c r="I1076" s="167">
        <v>100</v>
      </c>
      <c r="J1076" s="89"/>
      <c r="K1076" s="89"/>
      <c r="L1076" s="85"/>
      <c r="M1076" s="85"/>
      <c r="N1076" s="85"/>
      <c r="O1076" s="85"/>
      <c r="P1076" s="168">
        <v>0</v>
      </c>
      <c r="Q1076" s="87"/>
      <c r="Y1076" s="25"/>
      <c r="Z1076" s="265" t="str">
        <f>IF(AND('Scope of Work'!D25=TRUE,'Scope of Work'!P2=TRUE),"Y","N")</f>
        <v>N</v>
      </c>
      <c r="AA1076" s="265" t="str">
        <f t="shared" si="35"/>
        <v>N</v>
      </c>
    </row>
    <row r="1077" spans="1:27" hidden="1">
      <c r="A1077" s="73"/>
      <c r="B1077" s="73"/>
      <c r="C1077" s="73"/>
      <c r="D1077" s="166" t="s">
        <v>3087</v>
      </c>
      <c r="E1077" s="83"/>
      <c r="F1077" s="83"/>
      <c r="G1077" s="83" t="s">
        <v>3044</v>
      </c>
      <c r="H1077" s="584" t="s">
        <v>2075</v>
      </c>
      <c r="I1077" s="89"/>
      <c r="J1077" s="89"/>
      <c r="K1077" s="167">
        <v>10.5</v>
      </c>
      <c r="L1077" s="85"/>
      <c r="M1077" s="85"/>
      <c r="N1077" s="85"/>
      <c r="O1077" s="85"/>
      <c r="P1077" s="168">
        <v>0</v>
      </c>
      <c r="Q1077" s="87"/>
      <c r="Y1077" s="25"/>
      <c r="Z1077" s="265" t="str">
        <f>IF(AND('Scope of Work'!D25=TRUE,'Scope of Work'!P2=TRUE),"Y","N")</f>
        <v>N</v>
      </c>
      <c r="AA1077" s="265" t="str">
        <f t="shared" si="35"/>
        <v>N</v>
      </c>
    </row>
    <row r="1078" spans="1:27" hidden="1">
      <c r="A1078" s="73"/>
      <c r="B1078" s="73"/>
      <c r="C1078" s="73"/>
      <c r="D1078" s="166" t="s">
        <v>3088</v>
      </c>
      <c r="E1078" s="83"/>
      <c r="F1078" s="83"/>
      <c r="G1078" s="83" t="s">
        <v>3042</v>
      </c>
      <c r="H1078" s="584" t="s">
        <v>3089</v>
      </c>
      <c r="I1078" s="167">
        <v>100</v>
      </c>
      <c r="J1078" s="89"/>
      <c r="K1078" s="89"/>
      <c r="L1078" s="85"/>
      <c r="M1078" s="85"/>
      <c r="N1078" s="85"/>
      <c r="O1078" s="85"/>
      <c r="P1078" s="168">
        <v>0</v>
      </c>
      <c r="Q1078" s="87"/>
      <c r="Y1078" s="25"/>
      <c r="Z1078" s="265" t="str">
        <f>IF(AND('Scope of Work'!D25=TRUE,'Scope of Work'!P2=TRUE),"Y","N")</f>
        <v>N</v>
      </c>
      <c r="AA1078" s="265" t="str">
        <f t="shared" si="35"/>
        <v>N</v>
      </c>
    </row>
    <row r="1079" spans="1:27" hidden="1">
      <c r="A1079" s="73"/>
      <c r="B1079" s="73"/>
      <c r="C1079" s="73"/>
      <c r="D1079" s="166" t="s">
        <v>3090</v>
      </c>
      <c r="E1079" s="83"/>
      <c r="F1079" s="83"/>
      <c r="G1079" s="83" t="s">
        <v>3044</v>
      </c>
      <c r="H1079" s="584" t="s">
        <v>3089</v>
      </c>
      <c r="I1079" s="89"/>
      <c r="J1079" s="89"/>
      <c r="K1079" s="167">
        <v>3.5</v>
      </c>
      <c r="L1079" s="85"/>
      <c r="M1079" s="85"/>
      <c r="N1079" s="85"/>
      <c r="O1079" s="85"/>
      <c r="P1079" s="168">
        <v>0</v>
      </c>
      <c r="Q1079" s="87"/>
      <c r="Y1079" s="25"/>
      <c r="Z1079" s="265" t="str">
        <f>IF(AND('Scope of Work'!D25=TRUE,'Scope of Work'!P2=TRUE),"Y","N")</f>
        <v>N</v>
      </c>
      <c r="AA1079" s="265" t="str">
        <f t="shared" si="35"/>
        <v>N</v>
      </c>
    </row>
    <row r="1080" spans="1:27" hidden="1">
      <c r="A1080" s="73"/>
      <c r="B1080" s="73"/>
      <c r="C1080" s="73"/>
      <c r="D1080" s="166" t="s">
        <v>3091</v>
      </c>
      <c r="E1080" s="83"/>
      <c r="F1080" s="83"/>
      <c r="G1080" s="83" t="s">
        <v>3042</v>
      </c>
      <c r="H1080" s="584" t="s">
        <v>2079</v>
      </c>
      <c r="I1080" s="167">
        <v>100</v>
      </c>
      <c r="J1080" s="89"/>
      <c r="K1080" s="89"/>
      <c r="L1080" s="85"/>
      <c r="M1080" s="85"/>
      <c r="N1080" s="85"/>
      <c r="O1080" s="85"/>
      <c r="P1080" s="168">
        <v>0</v>
      </c>
      <c r="Q1080" s="87"/>
      <c r="Y1080" s="25"/>
      <c r="Z1080" s="265" t="str">
        <f>IF(AND('Scope of Work'!D25=TRUE,'Scope of Work'!P2=TRUE),"Y","N")</f>
        <v>N</v>
      </c>
      <c r="AA1080" s="265" t="str">
        <f t="shared" si="35"/>
        <v>N</v>
      </c>
    </row>
    <row r="1081" spans="1:27" hidden="1">
      <c r="A1081" s="73"/>
      <c r="B1081" s="73"/>
      <c r="C1081" s="73"/>
      <c r="D1081" s="166" t="s">
        <v>3092</v>
      </c>
      <c r="E1081" s="83"/>
      <c r="F1081" s="83"/>
      <c r="G1081" s="83" t="s">
        <v>3044</v>
      </c>
      <c r="H1081" s="584" t="s">
        <v>2079</v>
      </c>
      <c r="I1081" s="89"/>
      <c r="J1081" s="89"/>
      <c r="K1081" s="167">
        <v>4.5</v>
      </c>
      <c r="L1081" s="85"/>
      <c r="M1081" s="85"/>
      <c r="N1081" s="85"/>
      <c r="O1081" s="85"/>
      <c r="P1081" s="168">
        <v>0</v>
      </c>
      <c r="Q1081" s="87"/>
      <c r="Y1081" s="25"/>
      <c r="Z1081" s="265" t="str">
        <f>IF(AND('Scope of Work'!D25=TRUE,'Scope of Work'!P2=TRUE),"Y","N")</f>
        <v>N</v>
      </c>
      <c r="AA1081" s="265" t="str">
        <f t="shared" si="35"/>
        <v>N</v>
      </c>
    </row>
    <row r="1082" spans="1:27" hidden="1">
      <c r="A1082" s="73"/>
      <c r="B1082" s="73"/>
      <c r="C1082" s="73"/>
      <c r="D1082" s="585"/>
      <c r="E1082" s="586"/>
      <c r="F1082" s="586"/>
      <c r="G1082" s="428" t="s">
        <v>3051</v>
      </c>
      <c r="H1082" s="428" t="s">
        <v>1939</v>
      </c>
      <c r="I1082" s="429" t="s">
        <v>23</v>
      </c>
      <c r="J1082" s="430" t="s">
        <v>24</v>
      </c>
      <c r="K1082" s="429" t="s">
        <v>25</v>
      </c>
      <c r="L1082" s="431" t="s">
        <v>26</v>
      </c>
      <c r="M1082" s="431" t="s">
        <v>26</v>
      </c>
      <c r="N1082" s="428" t="s">
        <v>27</v>
      </c>
      <c r="O1082" s="428" t="s">
        <v>28</v>
      </c>
      <c r="P1082" s="428" t="s">
        <v>29</v>
      </c>
      <c r="Q1082" s="432" t="s">
        <v>30</v>
      </c>
      <c r="Y1082" s="25"/>
      <c r="Z1082" s="265" t="str">
        <f>IF(OR('Scope of Work'!D25=TRUE,'Scope of Work'!G2=3),IF(COUNTIF(AA1084:AA1086,"Y"),"Show","Hide"),IF(COUNTIF(Z1084:Z1086,"Y"),"Show","Hide"))</f>
        <v>Hide</v>
      </c>
      <c r="AA1082" s="265" t="str">
        <f>IF(Z1082="Show","Y","N")</f>
        <v>N</v>
      </c>
    </row>
    <row r="1083" spans="1:27" hidden="1">
      <c r="A1083" s="73"/>
      <c r="B1083" s="73"/>
      <c r="C1083" s="73"/>
      <c r="D1083" s="449"/>
      <c r="E1083" s="587"/>
      <c r="F1083" s="587"/>
      <c r="G1083" s="428" t="s">
        <v>31</v>
      </c>
      <c r="H1083" s="431" t="s">
        <v>32</v>
      </c>
      <c r="I1083" s="429" t="s">
        <v>33</v>
      </c>
      <c r="J1083" s="429" t="s">
        <v>33</v>
      </c>
      <c r="K1083" s="429" t="s">
        <v>33</v>
      </c>
      <c r="L1083" s="431" t="s">
        <v>33</v>
      </c>
      <c r="M1083" s="431" t="s">
        <v>29</v>
      </c>
      <c r="N1083" s="428" t="s">
        <v>34</v>
      </c>
      <c r="O1083" s="428" t="s">
        <v>29</v>
      </c>
      <c r="P1083" s="428"/>
      <c r="Q1083" s="432"/>
      <c r="Y1083" s="25"/>
      <c r="Z1083" s="265" t="str">
        <f>IF(OR('Scope of Work'!D25=TRUE,'Scope of Work'!G2=3),IF(COUNTIF(AA1084:AA1086,"Y"),"Show","Hide"),IF(COUNTIF(Z1084:Z1086,"Y"),"Show","Hide"))</f>
        <v>Hide</v>
      </c>
      <c r="AA1083" s="265" t="str">
        <f>IF(Z1083="Show","Y","N")</f>
        <v>N</v>
      </c>
    </row>
    <row r="1084" spans="1:27" hidden="1">
      <c r="A1084" s="73"/>
      <c r="B1084" s="73"/>
      <c r="C1084" s="73"/>
      <c r="D1084" s="166" t="s">
        <v>3093</v>
      </c>
      <c r="E1084" s="83"/>
      <c r="F1084" s="83"/>
      <c r="G1084" s="83" t="s">
        <v>2409</v>
      </c>
      <c r="H1084" s="584" t="s">
        <v>2067</v>
      </c>
      <c r="I1084" s="167">
        <v>45.61</v>
      </c>
      <c r="J1084" s="89"/>
      <c r="K1084" s="167">
        <v>45.61</v>
      </c>
      <c r="L1084" s="85"/>
      <c r="M1084" s="85"/>
      <c r="N1084" s="85"/>
      <c r="O1084" s="85"/>
      <c r="P1084" s="168">
        <v>0</v>
      </c>
      <c r="Q1084" s="87"/>
      <c r="Y1084" s="25"/>
      <c r="Z1084" s="265" t="str">
        <f>IF(AND('Scope of Work'!D25=TRUE,'Scope of Work'!P2=TRUE),"Y","N")</f>
        <v>N</v>
      </c>
      <c r="AA1084" s="265" t="str">
        <f t="shared" si="35"/>
        <v>N</v>
      </c>
    </row>
    <row r="1085" spans="1:27" hidden="1">
      <c r="A1085" s="73"/>
      <c r="B1085" s="73"/>
      <c r="C1085" s="73"/>
      <c r="D1085" s="166" t="s">
        <v>3094</v>
      </c>
      <c r="E1085" s="83"/>
      <c r="F1085" s="83"/>
      <c r="G1085" s="83" t="s">
        <v>2409</v>
      </c>
      <c r="H1085" s="584" t="s">
        <v>2071</v>
      </c>
      <c r="I1085" s="90">
        <v>46.62</v>
      </c>
      <c r="J1085" s="89"/>
      <c r="K1085" s="90">
        <v>46.62</v>
      </c>
      <c r="L1085" s="85"/>
      <c r="M1085" s="85"/>
      <c r="N1085" s="85"/>
      <c r="O1085" s="85"/>
      <c r="P1085" s="168">
        <v>0</v>
      </c>
      <c r="Q1085" s="87"/>
      <c r="Y1085" s="25"/>
      <c r="Z1085" s="265" t="str">
        <f>IF(AND('Scope of Work'!D25=TRUE,'Scope of Work'!P2=TRUE),"Y","N")</f>
        <v>N</v>
      </c>
      <c r="AA1085" s="265" t="str">
        <f t="shared" si="35"/>
        <v>N</v>
      </c>
    </row>
    <row r="1086" spans="1:27" hidden="1">
      <c r="A1086" s="73"/>
      <c r="B1086" s="73"/>
      <c r="C1086" s="73"/>
      <c r="D1086" s="166" t="s">
        <v>3095</v>
      </c>
      <c r="E1086" s="83"/>
      <c r="F1086" s="83"/>
      <c r="G1086" s="83" t="s">
        <v>2409</v>
      </c>
      <c r="H1086" s="584" t="s">
        <v>2075</v>
      </c>
      <c r="I1086" s="90">
        <v>47.63</v>
      </c>
      <c r="J1086" s="89"/>
      <c r="K1086" s="90">
        <v>47.63</v>
      </c>
      <c r="L1086" s="85"/>
      <c r="M1086" s="85"/>
      <c r="N1086" s="85"/>
      <c r="O1086" s="85"/>
      <c r="P1086" s="168">
        <v>0</v>
      </c>
      <c r="Q1086" s="87"/>
      <c r="Y1086" s="25"/>
      <c r="Z1086" s="265" t="str">
        <f>IF(AND('Scope of Work'!D25=TRUE,'Scope of Work'!P2=TRUE),"Y","N")</f>
        <v>N</v>
      </c>
      <c r="AA1086" s="265" t="str">
        <f t="shared" si="35"/>
        <v>N</v>
      </c>
    </row>
    <row r="1087" spans="1:27" hidden="1">
      <c r="A1087" s="73"/>
      <c r="B1087" s="73"/>
      <c r="C1087" s="73"/>
      <c r="D1087" s="585"/>
      <c r="E1087" s="586"/>
      <c r="F1087" s="586"/>
      <c r="G1087" s="428" t="s">
        <v>3056</v>
      </c>
      <c r="H1087" s="428" t="s">
        <v>1939</v>
      </c>
      <c r="I1087" s="429" t="s">
        <v>23</v>
      </c>
      <c r="J1087" s="430" t="s">
        <v>24</v>
      </c>
      <c r="K1087" s="429" t="s">
        <v>25</v>
      </c>
      <c r="L1087" s="431" t="s">
        <v>26</v>
      </c>
      <c r="M1087" s="431" t="s">
        <v>26</v>
      </c>
      <c r="N1087" s="428" t="s">
        <v>27</v>
      </c>
      <c r="O1087" s="428" t="s">
        <v>28</v>
      </c>
      <c r="P1087" s="428" t="s">
        <v>29</v>
      </c>
      <c r="Q1087" s="432" t="s">
        <v>30</v>
      </c>
      <c r="Y1087" s="25"/>
      <c r="Z1087" s="265" t="str">
        <f>IF(OR('Scope of Work'!D25=TRUE,'Scope of Work'!G2=3),IF(COUNTIF(AA1089:AA1090,"Y"),"Show","Hide"),IF(COUNTIF(Z1089:Z1090,"Y"),"Show","Hide"))</f>
        <v>Hide</v>
      </c>
      <c r="AA1087" s="265" t="str">
        <f>IF(Z1087="Show","Y","N")</f>
        <v>N</v>
      </c>
    </row>
    <row r="1088" spans="1:27" hidden="1">
      <c r="A1088" s="73"/>
      <c r="B1088" s="73"/>
      <c r="C1088" s="73"/>
      <c r="D1088" s="449"/>
      <c r="E1088" s="587"/>
      <c r="F1088" s="587"/>
      <c r="G1088" s="428" t="s">
        <v>31</v>
      </c>
      <c r="H1088" s="431" t="s">
        <v>32</v>
      </c>
      <c r="I1088" s="429" t="s">
        <v>33</v>
      </c>
      <c r="J1088" s="429" t="s">
        <v>33</v>
      </c>
      <c r="K1088" s="429" t="s">
        <v>33</v>
      </c>
      <c r="L1088" s="431" t="s">
        <v>33</v>
      </c>
      <c r="M1088" s="431" t="s">
        <v>29</v>
      </c>
      <c r="N1088" s="428" t="s">
        <v>34</v>
      </c>
      <c r="O1088" s="428" t="s">
        <v>29</v>
      </c>
      <c r="P1088" s="428"/>
      <c r="Q1088" s="432"/>
      <c r="Y1088" s="25"/>
      <c r="Z1088" s="265" t="str">
        <f>IF(OR('Scope of Work'!D25=TRUE,'Scope of Work'!G2=3),IF(COUNTIF(AA1089:AA1090,"Y"),"Show","Hide"),IF(COUNTIF(Z1089:Z1090,"Y"),"Show","Hide"))</f>
        <v>Hide</v>
      </c>
      <c r="AA1088" s="265" t="str">
        <f>IF(Z1088="Show","Y","N")</f>
        <v>N</v>
      </c>
    </row>
    <row r="1089" spans="1:27" hidden="1">
      <c r="A1089" s="73"/>
      <c r="B1089" s="73"/>
      <c r="C1089" s="73"/>
      <c r="D1089" s="166" t="s">
        <v>3096</v>
      </c>
      <c r="E1089" s="83"/>
      <c r="F1089" s="83"/>
      <c r="G1089" s="83" t="s">
        <v>3042</v>
      </c>
      <c r="H1089" s="584" t="s">
        <v>2142</v>
      </c>
      <c r="I1089" s="167">
        <v>100</v>
      </c>
      <c r="J1089" s="89"/>
      <c r="K1089" s="89"/>
      <c r="L1089" s="85"/>
      <c r="M1089" s="85"/>
      <c r="N1089" s="85"/>
      <c r="O1089" s="85"/>
      <c r="P1089" s="168">
        <v>0</v>
      </c>
      <c r="Q1089" s="87"/>
      <c r="Y1089" s="25"/>
      <c r="Z1089" s="265" t="str">
        <f>IF(AND('Scope of Work'!D25=TRUE,'Scope of Work'!P2=TRUE),"Y","N")</f>
        <v>N</v>
      </c>
      <c r="AA1089" s="265" t="str">
        <f t="shared" ref="AA1089:AA1152" si="36">IF($Z1089="Y","Y","N")</f>
        <v>N</v>
      </c>
    </row>
    <row r="1090" spans="1:27" hidden="1">
      <c r="A1090" s="73"/>
      <c r="B1090" s="73"/>
      <c r="C1090" s="73"/>
      <c r="D1090" s="166" t="s">
        <v>3097</v>
      </c>
      <c r="E1090" s="83"/>
      <c r="F1090" s="83"/>
      <c r="G1090" s="83" t="s">
        <v>3044</v>
      </c>
      <c r="H1090" s="584" t="s">
        <v>2142</v>
      </c>
      <c r="I1090" s="89"/>
      <c r="J1090" s="89"/>
      <c r="K1090" s="90">
        <v>90</v>
      </c>
      <c r="L1090" s="85"/>
      <c r="M1090" s="85"/>
      <c r="N1090" s="85"/>
      <c r="O1090" s="85"/>
      <c r="P1090" s="168">
        <v>0</v>
      </c>
      <c r="Q1090" s="87"/>
      <c r="Y1090" s="25"/>
      <c r="Z1090" s="265" t="str">
        <f>IF(AND('Scope of Work'!D25=TRUE,'Scope of Work'!P2=TRUE),"Y","N")</f>
        <v>N</v>
      </c>
      <c r="AA1090" s="265" t="str">
        <f t="shared" si="36"/>
        <v>N</v>
      </c>
    </row>
    <row r="1091" spans="1:27" hidden="1">
      <c r="A1091" s="73"/>
      <c r="B1091" s="73"/>
      <c r="C1091" s="73"/>
      <c r="D1091" s="585"/>
      <c r="E1091" s="586"/>
      <c r="F1091" s="586"/>
      <c r="G1091" s="428" t="s">
        <v>3065</v>
      </c>
      <c r="H1091" s="428" t="s">
        <v>1939</v>
      </c>
      <c r="I1091" s="429" t="s">
        <v>23</v>
      </c>
      <c r="J1091" s="430" t="s">
        <v>24</v>
      </c>
      <c r="K1091" s="429" t="s">
        <v>25</v>
      </c>
      <c r="L1091" s="431" t="s">
        <v>26</v>
      </c>
      <c r="M1091" s="431" t="s">
        <v>26</v>
      </c>
      <c r="N1091" s="428" t="s">
        <v>27</v>
      </c>
      <c r="O1091" s="428" t="s">
        <v>28</v>
      </c>
      <c r="P1091" s="428" t="s">
        <v>29</v>
      </c>
      <c r="Q1091" s="432" t="s">
        <v>30</v>
      </c>
      <c r="Y1091" s="25"/>
      <c r="Z1091" s="265" t="str">
        <f>IF(OR('Scope of Work'!D25=TRUE,'Scope of Work'!G2=3),IF(COUNTIF(AA1093:AA1098,"Y"),"Show","Hide"),IF(COUNTIF(Z1093:Z1098,"Y"),"Show","Hide"))</f>
        <v>Hide</v>
      </c>
      <c r="AA1091" s="265" t="str">
        <f>IF(Z1091="Show","Y","N")</f>
        <v>N</v>
      </c>
    </row>
    <row r="1092" spans="1:27" hidden="1">
      <c r="A1092" s="73"/>
      <c r="B1092" s="73"/>
      <c r="C1092" s="73"/>
      <c r="D1092" s="449"/>
      <c r="E1092" s="587"/>
      <c r="F1092" s="587"/>
      <c r="G1092" s="428" t="s">
        <v>31</v>
      </c>
      <c r="H1092" s="431" t="s">
        <v>32</v>
      </c>
      <c r="I1092" s="429" t="s">
        <v>33</v>
      </c>
      <c r="J1092" s="429" t="s">
        <v>33</v>
      </c>
      <c r="K1092" s="429" t="s">
        <v>33</v>
      </c>
      <c r="L1092" s="431" t="s">
        <v>33</v>
      </c>
      <c r="M1092" s="431" t="s">
        <v>29</v>
      </c>
      <c r="N1092" s="428" t="s">
        <v>34</v>
      </c>
      <c r="O1092" s="428" t="s">
        <v>29</v>
      </c>
      <c r="P1092" s="428"/>
      <c r="Q1092" s="432"/>
      <c r="Y1092" s="25"/>
      <c r="Z1092" s="265" t="str">
        <f>IF(OR('Scope of Work'!D25=TRUE,'Scope of Work'!G2=3),IF(COUNTIF(AA1093:AA1098,"Y"),"Show","Hide"),IF(COUNTIF(Z1093:Z1098,"Y"),"Show","Hide"))</f>
        <v>Hide</v>
      </c>
      <c r="AA1092" s="265" t="str">
        <f>IF(Z1092="Show","Y","N")</f>
        <v>N</v>
      </c>
    </row>
    <row r="1093" spans="1:27" hidden="1">
      <c r="A1093" s="73"/>
      <c r="B1093" s="73"/>
      <c r="C1093" s="73"/>
      <c r="D1093" s="166" t="s">
        <v>3098</v>
      </c>
      <c r="E1093" s="83"/>
      <c r="F1093" s="83"/>
      <c r="G1093" s="83" t="s">
        <v>3042</v>
      </c>
      <c r="H1093" s="584" t="s">
        <v>2067</v>
      </c>
      <c r="I1093" s="167">
        <v>100</v>
      </c>
      <c r="J1093" s="89"/>
      <c r="K1093" s="89"/>
      <c r="L1093" s="85"/>
      <c r="M1093" s="85"/>
      <c r="N1093" s="85"/>
      <c r="O1093" s="85"/>
      <c r="P1093" s="168">
        <v>0</v>
      </c>
      <c r="Q1093" s="87"/>
      <c r="Y1093" s="25"/>
      <c r="Z1093" s="265" t="str">
        <f>IF(AND('Scope of Work'!D25=TRUE,'Scope of Work'!P2=TRUE),"Y","N")</f>
        <v>N</v>
      </c>
      <c r="AA1093" s="265" t="str">
        <f t="shared" si="36"/>
        <v>N</v>
      </c>
    </row>
    <row r="1094" spans="1:27" hidden="1">
      <c r="A1094" s="73"/>
      <c r="B1094" s="73"/>
      <c r="C1094" s="73"/>
      <c r="D1094" s="166" t="s">
        <v>3099</v>
      </c>
      <c r="E1094" s="83"/>
      <c r="F1094" s="83"/>
      <c r="G1094" s="83" t="s">
        <v>3069</v>
      </c>
      <c r="H1094" s="584" t="s">
        <v>2067</v>
      </c>
      <c r="I1094" s="89"/>
      <c r="J1094" s="89"/>
      <c r="K1094" s="90">
        <v>100</v>
      </c>
      <c r="L1094" s="85"/>
      <c r="M1094" s="85"/>
      <c r="N1094" s="85"/>
      <c r="O1094" s="85"/>
      <c r="P1094" s="168">
        <v>0</v>
      </c>
      <c r="Q1094" s="87"/>
      <c r="Y1094" s="25"/>
      <c r="Z1094" s="265" t="str">
        <f>IF(AND('Scope of Work'!D25=TRUE,'Scope of Work'!P2=TRUE),"Y","N")</f>
        <v>N</v>
      </c>
      <c r="AA1094" s="265" t="str">
        <f t="shared" si="36"/>
        <v>N</v>
      </c>
    </row>
    <row r="1095" spans="1:27" hidden="1">
      <c r="A1095" s="73"/>
      <c r="B1095" s="73"/>
      <c r="C1095" s="73"/>
      <c r="D1095" s="166" t="s">
        <v>3100</v>
      </c>
      <c r="E1095" s="83"/>
      <c r="F1095" s="83"/>
      <c r="G1095" s="83" t="s">
        <v>3042</v>
      </c>
      <c r="H1095" s="584" t="s">
        <v>2071</v>
      </c>
      <c r="I1095" s="167">
        <v>100</v>
      </c>
      <c r="J1095" s="89"/>
      <c r="K1095" s="89"/>
      <c r="L1095" s="85"/>
      <c r="M1095" s="85"/>
      <c r="N1095" s="85"/>
      <c r="O1095" s="85"/>
      <c r="P1095" s="168">
        <v>0</v>
      </c>
      <c r="Q1095" s="87"/>
      <c r="Y1095" s="25"/>
      <c r="Z1095" s="265" t="str">
        <f>IF(AND('Scope of Work'!D25=TRUE,'Scope of Work'!P2=TRUE),"Y","N")</f>
        <v>N</v>
      </c>
      <c r="AA1095" s="265" t="str">
        <f t="shared" si="36"/>
        <v>N</v>
      </c>
    </row>
    <row r="1096" spans="1:27" hidden="1">
      <c r="A1096" s="73"/>
      <c r="B1096" s="73"/>
      <c r="C1096" s="73"/>
      <c r="D1096" s="166" t="s">
        <v>3101</v>
      </c>
      <c r="E1096" s="83"/>
      <c r="F1096" s="83"/>
      <c r="G1096" s="83" t="s">
        <v>3069</v>
      </c>
      <c r="H1096" s="584" t="s">
        <v>2071</v>
      </c>
      <c r="I1096" s="89"/>
      <c r="J1096" s="89"/>
      <c r="K1096" s="90">
        <v>100</v>
      </c>
      <c r="L1096" s="85"/>
      <c r="M1096" s="85"/>
      <c r="N1096" s="85"/>
      <c r="O1096" s="85"/>
      <c r="P1096" s="168">
        <v>0</v>
      </c>
      <c r="Q1096" s="87"/>
      <c r="Y1096" s="25"/>
      <c r="Z1096" s="265" t="str">
        <f>IF(AND('Scope of Work'!D25=TRUE,'Scope of Work'!P2=TRUE),"Y","N")</f>
        <v>N</v>
      </c>
      <c r="AA1096" s="265" t="str">
        <f t="shared" si="36"/>
        <v>N</v>
      </c>
    </row>
    <row r="1097" spans="1:27" hidden="1">
      <c r="A1097" s="73"/>
      <c r="B1097" s="73"/>
      <c r="C1097" s="73"/>
      <c r="D1097" s="166" t="s">
        <v>3102</v>
      </c>
      <c r="E1097" s="83"/>
      <c r="F1097" s="83"/>
      <c r="G1097" s="83" t="s">
        <v>3042</v>
      </c>
      <c r="H1097" s="584" t="s">
        <v>2075</v>
      </c>
      <c r="I1097" s="167">
        <v>100</v>
      </c>
      <c r="J1097" s="89"/>
      <c r="K1097" s="89"/>
      <c r="L1097" s="85"/>
      <c r="M1097" s="85"/>
      <c r="N1097" s="85"/>
      <c r="O1097" s="85"/>
      <c r="P1097" s="168">
        <v>0</v>
      </c>
      <c r="Q1097" s="87"/>
      <c r="Y1097" s="25"/>
      <c r="Z1097" s="265" t="str">
        <f>IF(AND('Scope of Work'!D25=TRUE,'Scope of Work'!P2=TRUE),"Y","N")</f>
        <v>N</v>
      </c>
      <c r="AA1097" s="265" t="str">
        <f t="shared" si="36"/>
        <v>N</v>
      </c>
    </row>
    <row r="1098" spans="1:27" hidden="1">
      <c r="A1098" s="73"/>
      <c r="B1098" s="73"/>
      <c r="C1098" s="73"/>
      <c r="D1098" s="166" t="s">
        <v>3103</v>
      </c>
      <c r="E1098" s="83"/>
      <c r="F1098" s="83"/>
      <c r="G1098" s="83" t="s">
        <v>3069</v>
      </c>
      <c r="H1098" s="584" t="s">
        <v>2075</v>
      </c>
      <c r="I1098" s="89"/>
      <c r="J1098" s="89"/>
      <c r="K1098" s="90">
        <v>100</v>
      </c>
      <c r="L1098" s="85"/>
      <c r="M1098" s="85"/>
      <c r="N1098" s="85"/>
      <c r="O1098" s="85"/>
      <c r="P1098" s="168">
        <v>0</v>
      </c>
      <c r="Q1098" s="87"/>
      <c r="Y1098" s="25"/>
      <c r="Z1098" s="265" t="str">
        <f>IF(AND('Scope of Work'!D25=TRUE,'Scope of Work'!P2=TRUE),"Y","N")</f>
        <v>N</v>
      </c>
      <c r="AA1098" s="265" t="str">
        <f t="shared" si="36"/>
        <v>N</v>
      </c>
    </row>
    <row r="1099" spans="1:27" hidden="1">
      <c r="A1099" s="73"/>
      <c r="B1099" s="73"/>
      <c r="C1099" s="73"/>
      <c r="D1099" s="585"/>
      <c r="E1099" s="586"/>
      <c r="F1099" s="586"/>
      <c r="G1099" s="428" t="s">
        <v>3072</v>
      </c>
      <c r="H1099" s="428" t="s">
        <v>1939</v>
      </c>
      <c r="I1099" s="429" t="s">
        <v>23</v>
      </c>
      <c r="J1099" s="430" t="s">
        <v>24</v>
      </c>
      <c r="K1099" s="429" t="s">
        <v>25</v>
      </c>
      <c r="L1099" s="431" t="s">
        <v>26</v>
      </c>
      <c r="M1099" s="431" t="s">
        <v>26</v>
      </c>
      <c r="N1099" s="428" t="s">
        <v>27</v>
      </c>
      <c r="O1099" s="428" t="s">
        <v>28</v>
      </c>
      <c r="P1099" s="428" t="s">
        <v>29</v>
      </c>
      <c r="Q1099" s="432" t="s">
        <v>30</v>
      </c>
      <c r="Y1099" s="25"/>
      <c r="Z1099" s="265" t="str">
        <f>IF(OR('Scope of Work'!D25=TRUE,'Scope of Work'!G2=3),IF(COUNTIF(AA1101:AA1104,"Y"),"Show","Hide"),IF(COUNTIF(Z1101:Z1104,"Y"),"Show","Hide"))</f>
        <v>Hide</v>
      </c>
      <c r="AA1099" s="265" t="str">
        <f>IF(Z1099="Show","Y","N")</f>
        <v>N</v>
      </c>
    </row>
    <row r="1100" spans="1:27" hidden="1">
      <c r="A1100" s="73"/>
      <c r="B1100" s="73"/>
      <c r="C1100" s="73"/>
      <c r="D1100" s="449"/>
      <c r="E1100" s="587"/>
      <c r="F1100" s="587"/>
      <c r="G1100" s="428" t="s">
        <v>31</v>
      </c>
      <c r="H1100" s="431" t="s">
        <v>32</v>
      </c>
      <c r="I1100" s="429" t="s">
        <v>33</v>
      </c>
      <c r="J1100" s="429" t="s">
        <v>33</v>
      </c>
      <c r="K1100" s="429" t="s">
        <v>33</v>
      </c>
      <c r="L1100" s="431" t="s">
        <v>33</v>
      </c>
      <c r="M1100" s="431" t="s">
        <v>29</v>
      </c>
      <c r="N1100" s="428" t="s">
        <v>34</v>
      </c>
      <c r="O1100" s="428" t="s">
        <v>29</v>
      </c>
      <c r="P1100" s="428"/>
      <c r="Q1100" s="432"/>
      <c r="Y1100" s="25"/>
      <c r="Z1100" s="265" t="str">
        <f>IF(OR('Scope of Work'!D25=TRUE,'Scope of Work'!G2=3),IF(COUNTIF(AA1101:AA1104,"Y"),"Show","Hide"),IF(COUNTIF(Z1101:Z1104,"Y"),"Show","Hide"))</f>
        <v>Hide</v>
      </c>
      <c r="AA1100" s="265" t="str">
        <f>IF(Z1100="Show","Y","N")</f>
        <v>N</v>
      </c>
    </row>
    <row r="1101" spans="1:27" hidden="1">
      <c r="A1101" s="73"/>
      <c r="B1101" s="73"/>
      <c r="C1101" s="73"/>
      <c r="D1101" s="166" t="s">
        <v>3104</v>
      </c>
      <c r="E1101" s="83"/>
      <c r="F1101" s="83"/>
      <c r="G1101" s="83" t="s">
        <v>2409</v>
      </c>
      <c r="H1101" s="584" t="s">
        <v>2067</v>
      </c>
      <c r="I1101" s="90">
        <v>49.77</v>
      </c>
      <c r="J1101" s="89"/>
      <c r="K1101" s="89"/>
      <c r="L1101" s="85"/>
      <c r="M1101" s="85"/>
      <c r="N1101" s="85"/>
      <c r="O1101" s="85"/>
      <c r="P1101" s="168">
        <v>0</v>
      </c>
      <c r="Q1101" s="87"/>
      <c r="Y1101" s="25"/>
      <c r="Z1101" s="265" t="str">
        <f>IF(AND('Scope of Work'!D25=TRUE,'Scope of Work'!P2=TRUE),"Y","N")</f>
        <v>N</v>
      </c>
      <c r="AA1101" s="265" t="str">
        <f t="shared" si="36"/>
        <v>N</v>
      </c>
    </row>
    <row r="1102" spans="1:27" hidden="1">
      <c r="A1102" s="73"/>
      <c r="B1102" s="73"/>
      <c r="C1102" s="73"/>
      <c r="D1102" s="166" t="s">
        <v>3105</v>
      </c>
      <c r="E1102" s="83"/>
      <c r="F1102" s="83"/>
      <c r="G1102" s="83" t="s">
        <v>3075</v>
      </c>
      <c r="H1102" s="584" t="s">
        <v>2067</v>
      </c>
      <c r="I1102" s="89"/>
      <c r="J1102" s="89"/>
      <c r="K1102" s="90">
        <v>49.77</v>
      </c>
      <c r="L1102" s="85"/>
      <c r="M1102" s="85"/>
      <c r="N1102" s="85"/>
      <c r="O1102" s="85"/>
      <c r="P1102" s="168">
        <v>0</v>
      </c>
      <c r="Q1102" s="87"/>
      <c r="Z1102" s="265" t="str">
        <f>IF(AND('Scope of Work'!D25=TRUE,'Scope of Work'!P2=TRUE),"Y","N")</f>
        <v>N</v>
      </c>
      <c r="AA1102" s="265" t="str">
        <f t="shared" si="36"/>
        <v>N</v>
      </c>
    </row>
    <row r="1103" spans="1:27" hidden="1">
      <c r="A1103" s="73"/>
      <c r="B1103" s="73"/>
      <c r="C1103" s="73"/>
      <c r="D1103" s="166" t="s">
        <v>3106</v>
      </c>
      <c r="E1103" s="83"/>
      <c r="F1103" s="83"/>
      <c r="G1103" s="83" t="s">
        <v>2409</v>
      </c>
      <c r="H1103" s="584" t="s">
        <v>2071</v>
      </c>
      <c r="I1103" s="90">
        <v>51.87</v>
      </c>
      <c r="J1103" s="89"/>
      <c r="K1103" s="89"/>
      <c r="L1103" s="85"/>
      <c r="M1103" s="85"/>
      <c r="N1103" s="85"/>
      <c r="O1103" s="85"/>
      <c r="P1103" s="168">
        <v>0</v>
      </c>
      <c r="Q1103" s="87"/>
      <c r="Z1103" s="265" t="str">
        <f>IF(AND('Scope of Work'!D25=TRUE,'Scope of Work'!P2=TRUE),"Y","N")</f>
        <v>N</v>
      </c>
      <c r="AA1103" s="265" t="str">
        <f t="shared" si="36"/>
        <v>N</v>
      </c>
    </row>
    <row r="1104" spans="1:27" hidden="1">
      <c r="A1104" s="73"/>
      <c r="B1104" s="73"/>
      <c r="C1104" s="73"/>
      <c r="D1104" s="166" t="s">
        <v>3107</v>
      </c>
      <c r="E1104" s="83"/>
      <c r="F1104" s="83"/>
      <c r="G1104" s="83" t="s">
        <v>3075</v>
      </c>
      <c r="H1104" s="584" t="s">
        <v>2071</v>
      </c>
      <c r="I1104" s="89"/>
      <c r="J1104" s="89"/>
      <c r="K1104" s="90">
        <v>51.87</v>
      </c>
      <c r="L1104" s="85"/>
      <c r="M1104" s="85"/>
      <c r="N1104" s="85"/>
      <c r="O1104" s="85"/>
      <c r="P1104" s="168">
        <v>0</v>
      </c>
      <c r="Q1104" s="87"/>
      <c r="Z1104" s="265" t="str">
        <f>IF(AND('Scope of Work'!D25=TRUE,'Scope of Work'!P2=TRUE),"Y","N")</f>
        <v>N</v>
      </c>
      <c r="AA1104" s="265" t="str">
        <f t="shared" si="36"/>
        <v>N</v>
      </c>
    </row>
    <row r="1105" spans="1:27" hidden="1">
      <c r="A1105" s="73"/>
      <c r="B1105" s="73"/>
      <c r="C1105" s="73"/>
      <c r="D1105" s="585"/>
      <c r="E1105" s="586"/>
      <c r="F1105" s="586"/>
      <c r="G1105" s="428" t="s">
        <v>3078</v>
      </c>
      <c r="H1105" s="428" t="s">
        <v>1939</v>
      </c>
      <c r="I1105" s="429" t="s">
        <v>23</v>
      </c>
      <c r="J1105" s="430" t="s">
        <v>24</v>
      </c>
      <c r="K1105" s="429" t="s">
        <v>25</v>
      </c>
      <c r="L1105" s="431" t="s">
        <v>26</v>
      </c>
      <c r="M1105" s="431" t="s">
        <v>26</v>
      </c>
      <c r="N1105" s="428" t="s">
        <v>27</v>
      </c>
      <c r="O1105" s="428" t="s">
        <v>28</v>
      </c>
      <c r="P1105" s="428" t="s">
        <v>29</v>
      </c>
      <c r="Q1105" s="432" t="s">
        <v>30</v>
      </c>
      <c r="Z1105" s="265" t="str">
        <f>IF(OR('Scope of Work'!D25=TRUE,'Scope of Work'!G2=3),IF(COUNTIF(AA1107:AA1109,"Y"),"Show","Hide"),IF(COUNTIF(Z1107:Z1109,"Y"),"Show","Hide"))</f>
        <v>Hide</v>
      </c>
      <c r="AA1105" s="265" t="str">
        <f>IF(Z1105="Show","Y","N")</f>
        <v>N</v>
      </c>
    </row>
    <row r="1106" spans="1:27" hidden="1">
      <c r="A1106" s="73"/>
      <c r="B1106" s="73"/>
      <c r="C1106" s="73"/>
      <c r="D1106" s="449"/>
      <c r="E1106" s="587"/>
      <c r="F1106" s="587"/>
      <c r="G1106" s="428" t="s">
        <v>31</v>
      </c>
      <c r="H1106" s="431" t="s">
        <v>32</v>
      </c>
      <c r="I1106" s="429" t="s">
        <v>33</v>
      </c>
      <c r="J1106" s="429" t="s">
        <v>33</v>
      </c>
      <c r="K1106" s="429" t="s">
        <v>33</v>
      </c>
      <c r="L1106" s="431" t="s">
        <v>33</v>
      </c>
      <c r="M1106" s="431" t="s">
        <v>29</v>
      </c>
      <c r="N1106" s="428" t="s">
        <v>34</v>
      </c>
      <c r="O1106" s="428" t="s">
        <v>29</v>
      </c>
      <c r="P1106" s="428"/>
      <c r="Q1106" s="432"/>
      <c r="Z1106" s="265" t="str">
        <f>IF(OR('Scope of Work'!D25=TRUE,'Scope of Work'!G2=3),IF(COUNTIF(AA1107:AA1109,"Y"),"Show","Hide"),IF(COUNTIF(Z1107:Z1109,"Y"),"Show","Hide"))</f>
        <v>Hide</v>
      </c>
      <c r="AA1106" s="265" t="str">
        <f>IF(Z1106="Show","Y","N")</f>
        <v>N</v>
      </c>
    </row>
    <row r="1107" spans="1:27" hidden="1">
      <c r="A1107" s="73"/>
      <c r="B1107" s="73"/>
      <c r="C1107" s="73"/>
      <c r="D1107" s="166" t="s">
        <v>3108</v>
      </c>
      <c r="E1107" s="83"/>
      <c r="F1107" s="83"/>
      <c r="G1107" s="83" t="s">
        <v>2409</v>
      </c>
      <c r="H1107" s="584" t="s">
        <v>2142</v>
      </c>
      <c r="I1107" s="167">
        <v>101</v>
      </c>
      <c r="J1107" s="89"/>
      <c r="K1107" s="89"/>
      <c r="L1107" s="85"/>
      <c r="M1107" s="85"/>
      <c r="N1107" s="85"/>
      <c r="O1107" s="85"/>
      <c r="P1107" s="168">
        <v>0</v>
      </c>
      <c r="Q1107" s="87"/>
      <c r="Z1107" s="265" t="str">
        <f>IF(AND('Scope of Work'!D25=TRUE,'Scope of Work'!P2=TRUE),"Y","N")</f>
        <v>N</v>
      </c>
      <c r="AA1107" s="265" t="str">
        <f t="shared" si="36"/>
        <v>N</v>
      </c>
    </row>
    <row r="1108" spans="1:27" hidden="1">
      <c r="A1108" s="73"/>
      <c r="B1108" s="73"/>
      <c r="C1108" s="73"/>
      <c r="D1108" s="166" t="s">
        <v>3109</v>
      </c>
      <c r="E1108" s="83"/>
      <c r="F1108" s="83"/>
      <c r="G1108" s="83" t="s">
        <v>2409</v>
      </c>
      <c r="H1108" s="584" t="s">
        <v>2142</v>
      </c>
      <c r="I1108" s="90">
        <v>102</v>
      </c>
      <c r="J1108" s="89"/>
      <c r="K1108" s="89"/>
      <c r="L1108" s="85"/>
      <c r="M1108" s="85"/>
      <c r="N1108" s="85"/>
      <c r="O1108" s="85"/>
      <c r="P1108" s="168">
        <v>0</v>
      </c>
      <c r="Q1108" s="87"/>
      <c r="Z1108" s="265" t="str">
        <f>IF(AND('Scope of Work'!D25=TRUE,'Scope of Work'!P2=TRUE),"Y","N")</f>
        <v>N</v>
      </c>
      <c r="AA1108" s="265" t="str">
        <f t="shared" si="36"/>
        <v>N</v>
      </c>
    </row>
    <row r="1109" spans="1:27" hidden="1">
      <c r="A1109" s="73"/>
      <c r="B1109" s="73"/>
      <c r="C1109" s="73"/>
      <c r="D1109" s="166" t="s">
        <v>3110</v>
      </c>
      <c r="E1109" s="83"/>
      <c r="F1109" s="83"/>
      <c r="G1109" s="83" t="s">
        <v>2409</v>
      </c>
      <c r="H1109" s="584" t="s">
        <v>2142</v>
      </c>
      <c r="I1109" s="90">
        <v>103</v>
      </c>
      <c r="J1109" s="89"/>
      <c r="K1109" s="89"/>
      <c r="L1109" s="85"/>
      <c r="M1109" s="85"/>
      <c r="N1109" s="85"/>
      <c r="O1109" s="85"/>
      <c r="P1109" s="168">
        <v>0</v>
      </c>
      <c r="Q1109" s="87"/>
      <c r="Z1109" s="265" t="str">
        <f>IF(AND('Scope of Work'!D25=TRUE,'Scope of Work'!P2=TRUE),"Y","N")</f>
        <v>N</v>
      </c>
      <c r="AA1109" s="265" t="str">
        <f t="shared" si="36"/>
        <v>N</v>
      </c>
    </row>
    <row r="1110" spans="1:27" hidden="1">
      <c r="A1110" s="73"/>
      <c r="B1110" s="73"/>
      <c r="C1110" s="73"/>
      <c r="D1110" s="588"/>
      <c r="E1110" s="589"/>
      <c r="F1110" s="589"/>
      <c r="G1110" s="367" t="s">
        <v>3040</v>
      </c>
      <c r="H1110" s="367" t="s">
        <v>22</v>
      </c>
      <c r="I1110" s="368" t="s">
        <v>23</v>
      </c>
      <c r="J1110" s="369" t="s">
        <v>24</v>
      </c>
      <c r="K1110" s="368" t="s">
        <v>25</v>
      </c>
      <c r="L1110" s="370" t="s">
        <v>26</v>
      </c>
      <c r="M1110" s="370" t="s">
        <v>26</v>
      </c>
      <c r="N1110" s="367" t="s">
        <v>27</v>
      </c>
      <c r="O1110" s="367" t="s">
        <v>28</v>
      </c>
      <c r="P1110" s="367" t="s">
        <v>29</v>
      </c>
      <c r="Q1110" s="371" t="s">
        <v>30</v>
      </c>
      <c r="Z1110" s="265" t="str">
        <f>IF(OR('Scope of Work'!D25=TRUE,'Scope of Work'!G2=3),IF(COUNTIF(AA1112:AA1135,"Y"),"Show","Hide"),IF(COUNTIF(Z1112:Z1135,"Y"),"Show","Hide"))</f>
        <v>Hide</v>
      </c>
      <c r="AA1110" s="265" t="str">
        <f>IF(Z1110="Show","Y","N")</f>
        <v>N</v>
      </c>
    </row>
    <row r="1111" spans="1:27" hidden="1">
      <c r="A1111" s="73"/>
      <c r="B1111" s="73"/>
      <c r="C1111" s="73"/>
      <c r="D1111" s="364"/>
      <c r="E1111" s="365"/>
      <c r="F1111" s="365"/>
      <c r="G1111" s="367" t="s">
        <v>3111</v>
      </c>
      <c r="H1111" s="370" t="s">
        <v>32</v>
      </c>
      <c r="I1111" s="368" t="s">
        <v>33</v>
      </c>
      <c r="J1111" s="368" t="s">
        <v>33</v>
      </c>
      <c r="K1111" s="368" t="s">
        <v>33</v>
      </c>
      <c r="L1111" s="370" t="s">
        <v>33</v>
      </c>
      <c r="M1111" s="370" t="s">
        <v>29</v>
      </c>
      <c r="N1111" s="367" t="s">
        <v>34</v>
      </c>
      <c r="O1111" s="367" t="s">
        <v>29</v>
      </c>
      <c r="P1111" s="367"/>
      <c r="Q1111" s="371"/>
      <c r="Z1111" s="265" t="str">
        <f>IF(OR('Scope of Work'!D25=TRUE,'Scope of Work'!G2=3),IF(COUNTIF(AA1112:AA1135,"Y"),"Show","Hide"),IF(COUNTIF(Z1112:Z1135,"Y"),"Show","Hide"))</f>
        <v>Hide</v>
      </c>
      <c r="AA1111" s="265" t="str">
        <f>IF(Z1111="Show","Y","N")</f>
        <v>N</v>
      </c>
    </row>
    <row r="1112" spans="1:27" hidden="1">
      <c r="A1112" s="73"/>
      <c r="B1112" s="73"/>
      <c r="C1112" s="73"/>
      <c r="D1112" s="166" t="s">
        <v>3112</v>
      </c>
      <c r="E1112" s="83"/>
      <c r="F1112" s="83" t="s">
        <v>3113</v>
      </c>
      <c r="G1112" s="83" t="s">
        <v>3042</v>
      </c>
      <c r="H1112" s="584" t="s">
        <v>3114</v>
      </c>
      <c r="I1112" s="167">
        <v>1</v>
      </c>
      <c r="J1112" s="89"/>
      <c r="K1112" s="89"/>
      <c r="L1112" s="85"/>
      <c r="M1112" s="85"/>
      <c r="N1112" s="85"/>
      <c r="O1112" s="85"/>
      <c r="P1112" s="168">
        <v>0</v>
      </c>
      <c r="Q1112" s="87"/>
      <c r="Z1112" s="265" t="str">
        <f>IF(AND('Scope of Work'!D25=TRUE,'Scope of Work'!J2=TRUE,OR('Scope of Work'!J58=TRUE,'Scope of Work'!J59=TRUE,H7=FALSE,'Project Information'!K4=FALSE)),"Y","N")</f>
        <v>N</v>
      </c>
      <c r="AA1112" s="265" t="str">
        <f t="shared" si="36"/>
        <v>N</v>
      </c>
    </row>
    <row r="1113" spans="1:27" hidden="1">
      <c r="A1113" s="73"/>
      <c r="B1113" s="73"/>
      <c r="C1113" s="73"/>
      <c r="D1113" s="166" t="s">
        <v>3115</v>
      </c>
      <c r="E1113" s="83"/>
      <c r="F1113" s="83"/>
      <c r="G1113" s="83" t="s">
        <v>3044</v>
      </c>
      <c r="H1113" s="584"/>
      <c r="I1113" s="89"/>
      <c r="J1113" s="89"/>
      <c r="K1113" s="167">
        <v>32.5</v>
      </c>
      <c r="L1113" s="85"/>
      <c r="M1113" s="85"/>
      <c r="N1113" s="85"/>
      <c r="O1113" s="85"/>
      <c r="P1113" s="168">
        <v>0</v>
      </c>
      <c r="Q1113" s="87"/>
      <c r="Z1113" s="265" t="str">
        <f>IF(AND('Scope of Work'!D25=TRUE,'Scope of Work'!J2=TRUE,OR('Scope of Work'!J58=TRUE,'Scope of Work'!J59=TRUE,H7=FALSE,'Project Information'!K4=FALSE)),"Y","N")</f>
        <v>N</v>
      </c>
      <c r="AA1113" s="265" t="str">
        <f t="shared" si="36"/>
        <v>N</v>
      </c>
    </row>
    <row r="1114" spans="1:27" hidden="1">
      <c r="A1114" s="73"/>
      <c r="B1114" s="73"/>
      <c r="C1114" s="73"/>
      <c r="D1114" s="166" t="s">
        <v>3116</v>
      </c>
      <c r="E1114" s="83"/>
      <c r="F1114" s="83" t="s">
        <v>3117</v>
      </c>
      <c r="G1114" s="83" t="s">
        <v>3042</v>
      </c>
      <c r="H1114" s="584" t="s">
        <v>3114</v>
      </c>
      <c r="I1114" s="167">
        <v>1</v>
      </c>
      <c r="J1114" s="89"/>
      <c r="K1114" s="89"/>
      <c r="L1114" s="85"/>
      <c r="M1114" s="85"/>
      <c r="N1114" s="85"/>
      <c r="O1114" s="85"/>
      <c r="P1114" s="168">
        <v>0</v>
      </c>
      <c r="Q1114" s="87"/>
      <c r="Z1114" s="265" t="str">
        <f>IF(AND('Scope of Work'!D25=TRUE,'Scope of Work'!J2=TRUE,OR('Scope of Work'!J58=TRUE,'Scope of Work'!J59=TRUE,H7=FALSE,'Project Information'!K4=FALSE)),"Y","N")</f>
        <v>N</v>
      </c>
      <c r="AA1114" s="265" t="str">
        <f t="shared" si="36"/>
        <v>N</v>
      </c>
    </row>
    <row r="1115" spans="1:27" hidden="1">
      <c r="A1115" s="73"/>
      <c r="B1115" s="73"/>
      <c r="C1115" s="73"/>
      <c r="D1115" s="166" t="s">
        <v>3118</v>
      </c>
      <c r="E1115" s="83"/>
      <c r="F1115" s="83"/>
      <c r="G1115" s="83" t="s">
        <v>3044</v>
      </c>
      <c r="H1115" s="584"/>
      <c r="I1115" s="89"/>
      <c r="J1115" s="89"/>
      <c r="K1115" s="167">
        <v>32.6</v>
      </c>
      <c r="L1115" s="85"/>
      <c r="M1115" s="85"/>
      <c r="N1115" s="85"/>
      <c r="O1115" s="85"/>
      <c r="P1115" s="168">
        <v>0</v>
      </c>
      <c r="Q1115" s="87"/>
      <c r="Z1115" s="265" t="str">
        <f>IF(AND('Scope of Work'!D25=TRUE,'Scope of Work'!J2=TRUE,OR('Scope of Work'!J58=TRUE,'Scope of Work'!J59=TRUE,H7=FALSE,'Project Information'!K4=FALSE)),"Y","N")</f>
        <v>N</v>
      </c>
      <c r="AA1115" s="265" t="str">
        <f t="shared" si="36"/>
        <v>N</v>
      </c>
    </row>
    <row r="1116" spans="1:27" hidden="1">
      <c r="A1116" s="73"/>
      <c r="B1116" s="73"/>
      <c r="C1116" s="73"/>
      <c r="D1116" s="166" t="s">
        <v>3119</v>
      </c>
      <c r="E1116" s="83"/>
      <c r="F1116" s="83" t="s">
        <v>3120</v>
      </c>
      <c r="G1116" s="83" t="s">
        <v>3042</v>
      </c>
      <c r="H1116" s="584" t="s">
        <v>3121</v>
      </c>
      <c r="I1116" s="167">
        <v>1</v>
      </c>
      <c r="J1116" s="89"/>
      <c r="K1116" s="89"/>
      <c r="L1116" s="85"/>
      <c r="M1116" s="85"/>
      <c r="N1116" s="85"/>
      <c r="O1116" s="85"/>
      <c r="P1116" s="168">
        <v>0</v>
      </c>
      <c r="Q1116" s="87"/>
      <c r="Z1116" s="265" t="str">
        <f>IF(AND('Scope of Work'!D25=TRUE,'Scope of Work'!J2=TRUE,OR('Scope of Work'!J58=TRUE,'Scope of Work'!J59=TRUE,H7=FALSE,'Project Information'!K4=FALSE)),"Y","N")</f>
        <v>N</v>
      </c>
      <c r="AA1116" s="265" t="str">
        <f t="shared" si="36"/>
        <v>N</v>
      </c>
    </row>
    <row r="1117" spans="1:27" hidden="1">
      <c r="A1117" s="73"/>
      <c r="B1117" s="73"/>
      <c r="C1117" s="73"/>
      <c r="D1117" s="166" t="s">
        <v>3122</v>
      </c>
      <c r="E1117" s="83"/>
      <c r="F1117" s="83"/>
      <c r="G1117" s="83" t="s">
        <v>3044</v>
      </c>
      <c r="H1117" s="584"/>
      <c r="I1117" s="89"/>
      <c r="J1117" s="89"/>
      <c r="K1117" s="167">
        <v>32.700000000000003</v>
      </c>
      <c r="L1117" s="85"/>
      <c r="M1117" s="85"/>
      <c r="N1117" s="85"/>
      <c r="O1117" s="85"/>
      <c r="P1117" s="168">
        <v>0</v>
      </c>
      <c r="Q1117" s="87"/>
      <c r="Z1117" s="265" t="str">
        <f>IF(AND('Scope of Work'!D25=TRUE,'Scope of Work'!J2=TRUE,OR('Scope of Work'!J58=TRUE,'Scope of Work'!J59=TRUE,H7=FALSE,'Project Information'!K4=FALSE)),"Y","N")</f>
        <v>N</v>
      </c>
      <c r="AA1117" s="265" t="str">
        <f t="shared" si="36"/>
        <v>N</v>
      </c>
    </row>
    <row r="1118" spans="1:27" hidden="1">
      <c r="A1118" s="73"/>
      <c r="B1118" s="73"/>
      <c r="C1118" s="73"/>
      <c r="D1118" s="166" t="s">
        <v>3123</v>
      </c>
      <c r="E1118" s="83"/>
      <c r="F1118" s="83" t="s">
        <v>3113</v>
      </c>
      <c r="G1118" s="83" t="s">
        <v>3042</v>
      </c>
      <c r="H1118" s="584" t="s">
        <v>3124</v>
      </c>
      <c r="I1118" s="167">
        <v>1</v>
      </c>
      <c r="J1118" s="89"/>
      <c r="K1118" s="89"/>
      <c r="L1118" s="85"/>
      <c r="M1118" s="85"/>
      <c r="N1118" s="85"/>
      <c r="O1118" s="85"/>
      <c r="P1118" s="168">
        <v>0</v>
      </c>
      <c r="Q1118" s="87"/>
      <c r="Z1118" s="265" t="str">
        <f>IF(AND('Scope of Work'!D25=TRUE,'Scope of Work'!J2=TRUE,OR('Scope of Work'!J58=TRUE,'Scope of Work'!J59=TRUE,H7=FALSE,'Project Information'!K4=FALSE)),"Y","N")</f>
        <v>N</v>
      </c>
      <c r="AA1118" s="265" t="str">
        <f t="shared" si="36"/>
        <v>N</v>
      </c>
    </row>
    <row r="1119" spans="1:27" hidden="1">
      <c r="A1119" s="73"/>
      <c r="B1119" s="73"/>
      <c r="C1119" s="73"/>
      <c r="D1119" s="166" t="s">
        <v>3125</v>
      </c>
      <c r="E1119" s="83"/>
      <c r="F1119" s="83"/>
      <c r="G1119" s="83" t="s">
        <v>3044</v>
      </c>
      <c r="H1119" s="584"/>
      <c r="I1119" s="89"/>
      <c r="J1119" s="89"/>
      <c r="K1119" s="167">
        <v>35.5</v>
      </c>
      <c r="L1119" s="85"/>
      <c r="M1119" s="85"/>
      <c r="N1119" s="85"/>
      <c r="O1119" s="85"/>
      <c r="P1119" s="168">
        <v>0</v>
      </c>
      <c r="Q1119" s="87"/>
      <c r="Z1119" s="265" t="str">
        <f>IF(AND('Scope of Work'!D25=TRUE,'Scope of Work'!J2=TRUE,OR('Scope of Work'!J58=TRUE,'Scope of Work'!J59=TRUE,H7=FALSE,'Project Information'!K4=FALSE)),"Y","N")</f>
        <v>N</v>
      </c>
      <c r="AA1119" s="265" t="str">
        <f t="shared" si="36"/>
        <v>N</v>
      </c>
    </row>
    <row r="1120" spans="1:27" hidden="1">
      <c r="A1120" s="73"/>
      <c r="B1120" s="73"/>
      <c r="C1120" s="73"/>
      <c r="D1120" s="166" t="s">
        <v>3126</v>
      </c>
      <c r="E1120" s="83"/>
      <c r="F1120" s="83" t="s">
        <v>3117</v>
      </c>
      <c r="G1120" s="83" t="s">
        <v>3042</v>
      </c>
      <c r="H1120" s="584" t="s">
        <v>3127</v>
      </c>
      <c r="I1120" s="167">
        <v>1</v>
      </c>
      <c r="J1120" s="89"/>
      <c r="K1120" s="89"/>
      <c r="L1120" s="85"/>
      <c r="M1120" s="85"/>
      <c r="N1120" s="85"/>
      <c r="O1120" s="85"/>
      <c r="P1120" s="168">
        <v>0</v>
      </c>
      <c r="Q1120" s="87"/>
      <c r="Z1120" s="265" t="str">
        <f>IF(AND('Scope of Work'!D25=TRUE,'Scope of Work'!J2=TRUE,OR('Scope of Work'!J58=TRUE,'Scope of Work'!J59=TRUE,H7=FALSE,'Project Information'!K4=FALSE)),"Y","N")</f>
        <v>N</v>
      </c>
      <c r="AA1120" s="265" t="str">
        <f t="shared" si="36"/>
        <v>N</v>
      </c>
    </row>
    <row r="1121" spans="1:27" hidden="1">
      <c r="A1121" s="73"/>
      <c r="B1121" s="73"/>
      <c r="C1121" s="73"/>
      <c r="D1121" s="166" t="s">
        <v>3128</v>
      </c>
      <c r="E1121" s="83"/>
      <c r="F1121" s="83"/>
      <c r="G1121" s="83" t="s">
        <v>3044</v>
      </c>
      <c r="H1121" s="584"/>
      <c r="I1121" s="89"/>
      <c r="J1121" s="89"/>
      <c r="K1121" s="167">
        <v>35.6</v>
      </c>
      <c r="L1121" s="85"/>
      <c r="M1121" s="85"/>
      <c r="N1121" s="85"/>
      <c r="O1121" s="85"/>
      <c r="P1121" s="168">
        <v>0</v>
      </c>
      <c r="Q1121" s="87"/>
      <c r="Z1121" s="265" t="str">
        <f>IF(AND('Scope of Work'!D25=TRUE,'Scope of Work'!J2=TRUE,OR('Scope of Work'!J58=TRUE,'Scope of Work'!J59=TRUE,H7=FALSE,'Project Information'!K4=FALSE)),"Y","N")</f>
        <v>N</v>
      </c>
      <c r="AA1121" s="265" t="str">
        <f t="shared" si="36"/>
        <v>N</v>
      </c>
    </row>
    <row r="1122" spans="1:27" hidden="1">
      <c r="A1122" s="73"/>
      <c r="B1122" s="73"/>
      <c r="C1122" s="73"/>
      <c r="D1122" s="166" t="s">
        <v>3129</v>
      </c>
      <c r="E1122" s="83"/>
      <c r="F1122" s="83" t="s">
        <v>3120</v>
      </c>
      <c r="G1122" s="83" t="s">
        <v>3042</v>
      </c>
      <c r="H1122" s="584" t="s">
        <v>3130</v>
      </c>
      <c r="I1122" s="167">
        <v>1</v>
      </c>
      <c r="J1122" s="89"/>
      <c r="K1122" s="89"/>
      <c r="L1122" s="85"/>
      <c r="M1122" s="85"/>
      <c r="N1122" s="85"/>
      <c r="O1122" s="85"/>
      <c r="P1122" s="168">
        <v>0</v>
      </c>
      <c r="Q1122" s="87"/>
      <c r="Z1122" s="265" t="str">
        <f>IF(AND('Scope of Work'!D25=TRUE,'Scope of Work'!J2=TRUE,OR('Scope of Work'!J58=TRUE,'Scope of Work'!J59=TRUE,H7=FALSE,'Project Information'!K4=FALSE)),"Y","N")</f>
        <v>N</v>
      </c>
      <c r="AA1122" s="265" t="str">
        <f t="shared" si="36"/>
        <v>N</v>
      </c>
    </row>
    <row r="1123" spans="1:27" hidden="1">
      <c r="A1123" s="73"/>
      <c r="B1123" s="73"/>
      <c r="C1123" s="73"/>
      <c r="D1123" s="166" t="s">
        <v>3131</v>
      </c>
      <c r="E1123" s="83"/>
      <c r="F1123" s="83"/>
      <c r="G1123" s="83" t="s">
        <v>3044</v>
      </c>
      <c r="H1123" s="584"/>
      <c r="I1123" s="89"/>
      <c r="J1123" s="89"/>
      <c r="K1123" s="167">
        <v>35.700000000000003</v>
      </c>
      <c r="L1123" s="85"/>
      <c r="M1123" s="85"/>
      <c r="N1123" s="85"/>
      <c r="O1123" s="85"/>
      <c r="P1123" s="168">
        <v>0</v>
      </c>
      <c r="Q1123" s="87"/>
      <c r="Z1123" s="265" t="str">
        <f>IF(AND('Scope of Work'!D25=TRUE,'Scope of Work'!J2=TRUE,OR('Scope of Work'!J58=TRUE,'Scope of Work'!J59=TRUE,H7=FALSE,'Project Information'!K4=FALSE)),"Y","N")</f>
        <v>N</v>
      </c>
      <c r="AA1123" s="265" t="str">
        <f t="shared" si="36"/>
        <v>N</v>
      </c>
    </row>
    <row r="1124" spans="1:27" hidden="1">
      <c r="A1124" s="73"/>
      <c r="B1124" s="73"/>
      <c r="C1124" s="73"/>
      <c r="D1124" s="166" t="s">
        <v>3132</v>
      </c>
      <c r="E1124" s="83"/>
      <c r="F1124" s="83" t="s">
        <v>3113</v>
      </c>
      <c r="G1124" s="83" t="s">
        <v>3042</v>
      </c>
      <c r="H1124" s="584" t="s">
        <v>3133</v>
      </c>
      <c r="I1124" s="167">
        <v>1</v>
      </c>
      <c r="J1124" s="89"/>
      <c r="K1124" s="89"/>
      <c r="L1124" s="85"/>
      <c r="M1124" s="85"/>
      <c r="N1124" s="85"/>
      <c r="O1124" s="85"/>
      <c r="P1124" s="168">
        <v>0</v>
      </c>
      <c r="Q1124" s="87"/>
      <c r="Z1124" s="265" t="str">
        <f>IF(AND('Scope of Work'!D25=TRUE,'Scope of Work'!J2=TRUE,OR('Scope of Work'!J58=TRUE,'Scope of Work'!J59=TRUE,H7=FALSE,'Project Information'!K4=FALSE)),"Y","N")</f>
        <v>N</v>
      </c>
      <c r="AA1124" s="265" t="str">
        <f t="shared" si="36"/>
        <v>N</v>
      </c>
    </row>
    <row r="1125" spans="1:27" hidden="1">
      <c r="A1125" s="73"/>
      <c r="B1125" s="73"/>
      <c r="C1125" s="73"/>
      <c r="D1125" s="166" t="s">
        <v>3134</v>
      </c>
      <c r="E1125" s="83"/>
      <c r="F1125" s="83"/>
      <c r="G1125" s="83" t="s">
        <v>3044</v>
      </c>
      <c r="H1125" s="584"/>
      <c r="I1125" s="89"/>
      <c r="J1125" s="89"/>
      <c r="K1125" s="167">
        <v>38.5</v>
      </c>
      <c r="L1125" s="85"/>
      <c r="M1125" s="85"/>
      <c r="N1125" s="85"/>
      <c r="O1125" s="85"/>
      <c r="P1125" s="168">
        <v>0</v>
      </c>
      <c r="Q1125" s="87"/>
      <c r="Z1125" s="265" t="str">
        <f>IF(AND('Scope of Work'!D25=TRUE,'Scope of Work'!J2=TRUE,OR('Scope of Work'!J58=TRUE,'Scope of Work'!J59=TRUE,H7=FALSE,'Project Information'!K4=FALSE)),"Y","N")</f>
        <v>N</v>
      </c>
      <c r="AA1125" s="265" t="str">
        <f t="shared" si="36"/>
        <v>N</v>
      </c>
    </row>
    <row r="1126" spans="1:27" hidden="1">
      <c r="A1126" s="73"/>
      <c r="B1126" s="73"/>
      <c r="C1126" s="73"/>
      <c r="D1126" s="166" t="s">
        <v>3135</v>
      </c>
      <c r="E1126" s="83"/>
      <c r="F1126" s="83" t="s">
        <v>3117</v>
      </c>
      <c r="G1126" s="83" t="s">
        <v>3042</v>
      </c>
      <c r="H1126" s="584" t="s">
        <v>3136</v>
      </c>
      <c r="I1126" s="167">
        <v>1</v>
      </c>
      <c r="J1126" s="89"/>
      <c r="K1126" s="89"/>
      <c r="L1126" s="85"/>
      <c r="M1126" s="85"/>
      <c r="N1126" s="85"/>
      <c r="O1126" s="85"/>
      <c r="P1126" s="168">
        <v>0</v>
      </c>
      <c r="Q1126" s="87"/>
      <c r="Z1126" s="265" t="str">
        <f>IF(AND('Scope of Work'!D25=TRUE,'Scope of Work'!J2=TRUE,OR('Scope of Work'!J58=TRUE,'Scope of Work'!J59=TRUE,H7=FALSE,'Project Information'!K4=FALSE)),"Y","N")</f>
        <v>N</v>
      </c>
      <c r="AA1126" s="265" t="str">
        <f t="shared" si="36"/>
        <v>N</v>
      </c>
    </row>
    <row r="1127" spans="1:27" hidden="1">
      <c r="A1127" s="73"/>
      <c r="B1127" s="73"/>
      <c r="C1127" s="73"/>
      <c r="D1127" s="166" t="s">
        <v>3137</v>
      </c>
      <c r="E1127" s="83"/>
      <c r="F1127" s="83"/>
      <c r="G1127" s="83" t="s">
        <v>3044</v>
      </c>
      <c r="H1127" s="584"/>
      <c r="I1127" s="89"/>
      <c r="J1127" s="89"/>
      <c r="K1127" s="167">
        <v>38.6</v>
      </c>
      <c r="L1127" s="85"/>
      <c r="M1127" s="85"/>
      <c r="N1127" s="85"/>
      <c r="O1127" s="85"/>
      <c r="P1127" s="168">
        <v>0</v>
      </c>
      <c r="Q1127" s="87"/>
      <c r="Z1127" s="265" t="str">
        <f>IF(AND('Scope of Work'!D25=TRUE,'Scope of Work'!J2=TRUE,OR('Scope of Work'!J58=TRUE,'Scope of Work'!J59=TRUE,H7=FALSE,'Project Information'!K4=FALSE)),"Y","N")</f>
        <v>N</v>
      </c>
      <c r="AA1127" s="265" t="str">
        <f t="shared" si="36"/>
        <v>N</v>
      </c>
    </row>
    <row r="1128" spans="1:27" hidden="1">
      <c r="A1128" s="73"/>
      <c r="B1128" s="73"/>
      <c r="C1128" s="73"/>
      <c r="D1128" s="166" t="s">
        <v>3138</v>
      </c>
      <c r="E1128" s="83"/>
      <c r="F1128" s="83" t="s">
        <v>3120</v>
      </c>
      <c r="G1128" s="83" t="s">
        <v>3042</v>
      </c>
      <c r="H1128" s="584" t="s">
        <v>3139</v>
      </c>
      <c r="I1128" s="167">
        <v>1</v>
      </c>
      <c r="J1128" s="89"/>
      <c r="K1128" s="89"/>
      <c r="L1128" s="85"/>
      <c r="M1128" s="85"/>
      <c r="N1128" s="85"/>
      <c r="O1128" s="85"/>
      <c r="P1128" s="168">
        <v>0</v>
      </c>
      <c r="Q1128" s="87"/>
      <c r="Z1128" s="265" t="str">
        <f>IF(AND('Scope of Work'!D25=TRUE,'Scope of Work'!J2=TRUE,OR('Scope of Work'!J58=TRUE,'Scope of Work'!J59=TRUE,H7=FALSE,'Project Information'!K4=FALSE)),"Y","N")</f>
        <v>N</v>
      </c>
      <c r="AA1128" s="265" t="str">
        <f t="shared" si="36"/>
        <v>N</v>
      </c>
    </row>
    <row r="1129" spans="1:27" hidden="1">
      <c r="A1129" s="73"/>
      <c r="B1129" s="73"/>
      <c r="C1129" s="73"/>
      <c r="D1129" s="166" t="s">
        <v>3140</v>
      </c>
      <c r="E1129" s="83"/>
      <c r="F1129" s="83"/>
      <c r="G1129" s="83" t="s">
        <v>3044</v>
      </c>
      <c r="H1129" s="584"/>
      <c r="I1129" s="89"/>
      <c r="J1129" s="89"/>
      <c r="K1129" s="167">
        <v>38.700000000000003</v>
      </c>
      <c r="L1129" s="85"/>
      <c r="M1129" s="85"/>
      <c r="N1129" s="85"/>
      <c r="O1129" s="85"/>
      <c r="P1129" s="168">
        <v>0</v>
      </c>
      <c r="Q1129" s="87"/>
      <c r="Z1129" s="265" t="str">
        <f>IF(AND('Scope of Work'!D25=TRUE,'Scope of Work'!J2=TRUE,OR('Scope of Work'!J58=TRUE,'Scope of Work'!J59=TRUE,H7=FALSE,'Project Information'!K4=FALSE)),"Y","N")</f>
        <v>N</v>
      </c>
      <c r="AA1129" s="265" t="str">
        <f t="shared" si="36"/>
        <v>N</v>
      </c>
    </row>
    <row r="1130" spans="1:27" hidden="1">
      <c r="A1130" s="73"/>
      <c r="B1130" s="73"/>
      <c r="C1130" s="73"/>
      <c r="D1130" s="166" t="s">
        <v>3141</v>
      </c>
      <c r="E1130" s="83"/>
      <c r="F1130" s="83" t="s">
        <v>3113</v>
      </c>
      <c r="G1130" s="83" t="s">
        <v>3042</v>
      </c>
      <c r="H1130" s="584" t="s">
        <v>3142</v>
      </c>
      <c r="I1130" s="167">
        <v>1</v>
      </c>
      <c r="J1130" s="89"/>
      <c r="K1130" s="89"/>
      <c r="L1130" s="85"/>
      <c r="M1130" s="85"/>
      <c r="N1130" s="85"/>
      <c r="O1130" s="85"/>
      <c r="P1130" s="168">
        <v>0</v>
      </c>
      <c r="Q1130" s="87"/>
      <c r="Z1130" s="265" t="str">
        <f>IF(AND('Scope of Work'!D25=TRUE,'Scope of Work'!J2=TRUE,OR('Scope of Work'!J58=TRUE,'Scope of Work'!J59=TRUE,H7=FALSE,'Project Information'!K4=FALSE)),"Y","N")</f>
        <v>N</v>
      </c>
      <c r="AA1130" s="265" t="str">
        <f t="shared" si="36"/>
        <v>N</v>
      </c>
    </row>
    <row r="1131" spans="1:27" hidden="1">
      <c r="A1131" s="73"/>
      <c r="B1131" s="73"/>
      <c r="C1131" s="73"/>
      <c r="D1131" s="166" t="s">
        <v>3143</v>
      </c>
      <c r="E1131" s="83"/>
      <c r="F1131" s="83"/>
      <c r="G1131" s="83" t="s">
        <v>3044</v>
      </c>
      <c r="H1131" s="584"/>
      <c r="I1131" s="89"/>
      <c r="J1131" s="89"/>
      <c r="K1131" s="167">
        <v>32.5</v>
      </c>
      <c r="L1131" s="85"/>
      <c r="M1131" s="85"/>
      <c r="N1131" s="85"/>
      <c r="O1131" s="85"/>
      <c r="P1131" s="168">
        <v>0</v>
      </c>
      <c r="Q1131" s="87"/>
      <c r="Z1131" s="265" t="str">
        <f>IF(AND('Scope of Work'!D25=TRUE,'Scope of Work'!J2=TRUE,OR('Scope of Work'!J58=TRUE,'Scope of Work'!J59=TRUE,H7=FALSE,'Project Information'!K4=FALSE)),"Y","N")</f>
        <v>N</v>
      </c>
      <c r="AA1131" s="265" t="str">
        <f t="shared" si="36"/>
        <v>N</v>
      </c>
    </row>
    <row r="1132" spans="1:27" hidden="1">
      <c r="A1132" s="73"/>
      <c r="B1132" s="73"/>
      <c r="C1132" s="73"/>
      <c r="D1132" s="166" t="s">
        <v>3144</v>
      </c>
      <c r="E1132" s="83"/>
      <c r="F1132" s="83" t="s">
        <v>3117</v>
      </c>
      <c r="G1132" s="83" t="s">
        <v>3042</v>
      </c>
      <c r="H1132" s="584" t="s">
        <v>3145</v>
      </c>
      <c r="I1132" s="167">
        <v>1</v>
      </c>
      <c r="J1132" s="89"/>
      <c r="K1132" s="89"/>
      <c r="L1132" s="85"/>
      <c r="M1132" s="85"/>
      <c r="N1132" s="85"/>
      <c r="O1132" s="85"/>
      <c r="P1132" s="168">
        <v>0</v>
      </c>
      <c r="Q1132" s="87"/>
      <c r="Z1132" s="265" t="str">
        <f>IF(AND('Scope of Work'!D25=TRUE,'Scope of Work'!J2=TRUE,OR('Scope of Work'!J58=TRUE,'Scope of Work'!J59=TRUE,H7=FALSE,'Project Information'!K4=FALSE)),"Y","N")</f>
        <v>N</v>
      </c>
      <c r="AA1132" s="265" t="str">
        <f t="shared" si="36"/>
        <v>N</v>
      </c>
    </row>
    <row r="1133" spans="1:27" hidden="1">
      <c r="A1133" s="73"/>
      <c r="B1133" s="73"/>
      <c r="C1133" s="73"/>
      <c r="D1133" s="166" t="s">
        <v>3146</v>
      </c>
      <c r="E1133" s="83"/>
      <c r="F1133" s="83"/>
      <c r="G1133" s="83" t="s">
        <v>3044</v>
      </c>
      <c r="H1133" s="584"/>
      <c r="I1133" s="89"/>
      <c r="J1133" s="89"/>
      <c r="K1133" s="167">
        <v>32.6</v>
      </c>
      <c r="L1133" s="85"/>
      <c r="M1133" s="85"/>
      <c r="N1133" s="85"/>
      <c r="O1133" s="85"/>
      <c r="P1133" s="168">
        <v>0</v>
      </c>
      <c r="Q1133" s="87"/>
      <c r="Z1133" s="265" t="str">
        <f>IF(AND('Scope of Work'!D25=TRUE,'Scope of Work'!J2=TRUE,OR('Scope of Work'!J58=TRUE,'Scope of Work'!J59=TRUE,H7=FALSE,'Project Information'!K4=FALSE)),"Y","N")</f>
        <v>N</v>
      </c>
      <c r="AA1133" s="265" t="str">
        <f t="shared" si="36"/>
        <v>N</v>
      </c>
    </row>
    <row r="1134" spans="1:27" hidden="1">
      <c r="A1134" s="73"/>
      <c r="B1134" s="73"/>
      <c r="C1134" s="73"/>
      <c r="D1134" s="166" t="s">
        <v>3147</v>
      </c>
      <c r="E1134" s="83"/>
      <c r="F1134" s="83" t="s">
        <v>3120</v>
      </c>
      <c r="G1134" s="83" t="s">
        <v>3042</v>
      </c>
      <c r="H1134" s="584" t="s">
        <v>3148</v>
      </c>
      <c r="I1134" s="167">
        <v>1</v>
      </c>
      <c r="J1134" s="89"/>
      <c r="K1134" s="89"/>
      <c r="L1134" s="85"/>
      <c r="M1134" s="85"/>
      <c r="N1134" s="85"/>
      <c r="O1134" s="85"/>
      <c r="P1134" s="168">
        <v>0</v>
      </c>
      <c r="Q1134" s="87"/>
      <c r="Z1134" s="265" t="str">
        <f>IF(AND('Scope of Work'!D25=TRUE,'Scope of Work'!J2=TRUE,OR('Scope of Work'!J58=TRUE,'Scope of Work'!J59=TRUE,H7=FALSE,'Project Information'!K4=FALSE)),"Y","N")</f>
        <v>N</v>
      </c>
      <c r="AA1134" s="265" t="str">
        <f t="shared" si="36"/>
        <v>N</v>
      </c>
    </row>
    <row r="1135" spans="1:27" hidden="1">
      <c r="A1135" s="73"/>
      <c r="B1135" s="73"/>
      <c r="C1135" s="73"/>
      <c r="D1135" s="166" t="s">
        <v>3149</v>
      </c>
      <c r="E1135" s="83"/>
      <c r="F1135" s="83"/>
      <c r="G1135" s="83" t="s">
        <v>3044</v>
      </c>
      <c r="H1135" s="584"/>
      <c r="I1135" s="89"/>
      <c r="J1135" s="89"/>
      <c r="K1135" s="167">
        <v>32.700000000000003</v>
      </c>
      <c r="L1135" s="85"/>
      <c r="M1135" s="85"/>
      <c r="N1135" s="85"/>
      <c r="O1135" s="85"/>
      <c r="P1135" s="168">
        <v>0</v>
      </c>
      <c r="Q1135" s="87"/>
      <c r="Z1135" s="265" t="str">
        <f>IF(AND('Scope of Work'!D25=TRUE,'Scope of Work'!J2=TRUE,OR('Scope of Work'!J58=TRUE,'Scope of Work'!J59=TRUE,H7=FALSE,'Project Information'!K4=FALSE)),"Y","N")</f>
        <v>N</v>
      </c>
      <c r="AA1135" s="265" t="str">
        <f t="shared" si="36"/>
        <v>N</v>
      </c>
    </row>
    <row r="1136" spans="1:27" hidden="1">
      <c r="A1136" s="73"/>
      <c r="B1136" s="73"/>
      <c r="C1136" s="73"/>
      <c r="D1136" s="588"/>
      <c r="E1136" s="589"/>
      <c r="F1136" s="589"/>
      <c r="G1136" s="367" t="s">
        <v>3056</v>
      </c>
      <c r="H1136" s="367" t="s">
        <v>22</v>
      </c>
      <c r="I1136" s="368" t="s">
        <v>23</v>
      </c>
      <c r="J1136" s="369" t="s">
        <v>24</v>
      </c>
      <c r="K1136" s="368" t="s">
        <v>25</v>
      </c>
      <c r="L1136" s="370" t="s">
        <v>26</v>
      </c>
      <c r="M1136" s="370" t="s">
        <v>26</v>
      </c>
      <c r="N1136" s="367" t="s">
        <v>27</v>
      </c>
      <c r="O1136" s="367" t="s">
        <v>28</v>
      </c>
      <c r="P1136" s="367" t="s">
        <v>29</v>
      </c>
      <c r="Q1136" s="371" t="s">
        <v>30</v>
      </c>
      <c r="Z1136" s="265" t="str">
        <f>IF(OR('Scope of Work'!D25=TRUE,'Scope of Work'!G2=3),IF(COUNTIF(AA1138:AA1161,"Y"),"Show","Hide"),IF(COUNTIF(Z1138:Z1161,"Y"),"Show","Hide"))</f>
        <v>Hide</v>
      </c>
      <c r="AA1136" s="265" t="str">
        <f>IF(Z1136="Show","Y","N")</f>
        <v>N</v>
      </c>
    </row>
    <row r="1137" spans="1:27" hidden="1">
      <c r="A1137" s="73"/>
      <c r="B1137" s="73"/>
      <c r="C1137" s="73"/>
      <c r="D1137" s="364"/>
      <c r="E1137" s="365"/>
      <c r="F1137" s="365"/>
      <c r="G1137" s="367" t="s">
        <v>3111</v>
      </c>
      <c r="H1137" s="370" t="s">
        <v>32</v>
      </c>
      <c r="I1137" s="368" t="s">
        <v>33</v>
      </c>
      <c r="J1137" s="368" t="s">
        <v>33</v>
      </c>
      <c r="K1137" s="368" t="s">
        <v>33</v>
      </c>
      <c r="L1137" s="370" t="s">
        <v>33</v>
      </c>
      <c r="M1137" s="370" t="s">
        <v>29</v>
      </c>
      <c r="N1137" s="367" t="s">
        <v>34</v>
      </c>
      <c r="O1137" s="367" t="s">
        <v>29</v>
      </c>
      <c r="P1137" s="367"/>
      <c r="Q1137" s="371"/>
      <c r="Z1137" s="265" t="str">
        <f>IF(OR('Scope of Work'!D25=TRUE,'Scope of Work'!G2=3),IF(COUNTIF(AA1138:AA1161,"Y"),"Show","Hide"),IF(COUNTIF(Z1138:Z1161,"Y"),"Show","Hide"))</f>
        <v>Hide</v>
      </c>
      <c r="AA1137" s="265" t="str">
        <f>IF(Z1137="Show","Y","N")</f>
        <v>N</v>
      </c>
    </row>
    <row r="1138" spans="1:27" hidden="1">
      <c r="A1138" s="73"/>
      <c r="B1138" s="73"/>
      <c r="C1138" s="73"/>
      <c r="D1138" s="166" t="s">
        <v>3150</v>
      </c>
      <c r="E1138" s="83"/>
      <c r="F1138" s="83" t="s">
        <v>3113</v>
      </c>
      <c r="G1138" s="83" t="s">
        <v>3042</v>
      </c>
      <c r="H1138" s="584" t="s">
        <v>3114</v>
      </c>
      <c r="I1138" s="167">
        <v>1</v>
      </c>
      <c r="J1138" s="89"/>
      <c r="K1138" s="89"/>
      <c r="L1138" s="85"/>
      <c r="M1138" s="85"/>
      <c r="N1138" s="85"/>
      <c r="O1138" s="85"/>
      <c r="P1138" s="168">
        <v>0</v>
      </c>
      <c r="Q1138" s="87"/>
      <c r="Z1138" s="265" t="str">
        <f>IF(AND('Scope of Work'!D25=TRUE,'Scope of Work'!J2=TRUE,OR('Scope of Work'!J58=TRUE,'Scope of Work'!J59=TRUE,H7=FALSE,'Project Information'!K4=FALSE)),"Y","N")</f>
        <v>N</v>
      </c>
      <c r="AA1138" s="265" t="str">
        <f t="shared" si="36"/>
        <v>N</v>
      </c>
    </row>
    <row r="1139" spans="1:27" hidden="1">
      <c r="A1139" s="73"/>
      <c r="B1139" s="73"/>
      <c r="C1139" s="73"/>
      <c r="D1139" s="166" t="s">
        <v>3151</v>
      </c>
      <c r="E1139" s="83"/>
      <c r="F1139" s="83"/>
      <c r="G1139" s="83" t="s">
        <v>3044</v>
      </c>
      <c r="H1139" s="584"/>
      <c r="I1139" s="89"/>
      <c r="J1139" s="89"/>
      <c r="K1139" s="167">
        <v>42.5</v>
      </c>
      <c r="L1139" s="85"/>
      <c r="M1139" s="85"/>
      <c r="N1139" s="85"/>
      <c r="O1139" s="85"/>
      <c r="P1139" s="168">
        <v>0</v>
      </c>
      <c r="Q1139" s="87"/>
      <c r="Z1139" s="265" t="str">
        <f>IF(AND('Scope of Work'!D25=TRUE,'Scope of Work'!J2=TRUE,OR('Scope of Work'!J58=TRUE,'Scope of Work'!J59=TRUE,H7=FALSE,'Project Information'!K4=FALSE)),"Y","N")</f>
        <v>N</v>
      </c>
      <c r="AA1139" s="265" t="str">
        <f t="shared" si="36"/>
        <v>N</v>
      </c>
    </row>
    <row r="1140" spans="1:27" hidden="1">
      <c r="A1140" s="73"/>
      <c r="B1140" s="73"/>
      <c r="C1140" s="73"/>
      <c r="D1140" s="166" t="s">
        <v>3152</v>
      </c>
      <c r="E1140" s="83"/>
      <c r="F1140" s="83" t="s">
        <v>3117</v>
      </c>
      <c r="G1140" s="83" t="s">
        <v>3042</v>
      </c>
      <c r="H1140" s="584" t="s">
        <v>3114</v>
      </c>
      <c r="I1140" s="167">
        <v>1</v>
      </c>
      <c r="J1140" s="89"/>
      <c r="K1140" s="89"/>
      <c r="L1140" s="85"/>
      <c r="M1140" s="85"/>
      <c r="N1140" s="85"/>
      <c r="O1140" s="85"/>
      <c r="P1140" s="168">
        <v>0</v>
      </c>
      <c r="Q1140" s="87"/>
      <c r="Z1140" s="265" t="str">
        <f>IF(AND('Scope of Work'!D25=TRUE,'Scope of Work'!J2=TRUE,OR('Scope of Work'!J58=TRUE,'Scope of Work'!J59=TRUE,H7=FALSE,'Project Information'!K4=FALSE)),"Y","N")</f>
        <v>N</v>
      </c>
      <c r="AA1140" s="265" t="str">
        <f t="shared" si="36"/>
        <v>N</v>
      </c>
    </row>
    <row r="1141" spans="1:27" hidden="1">
      <c r="A1141" s="73"/>
      <c r="B1141" s="73"/>
      <c r="C1141" s="73"/>
      <c r="D1141" s="166" t="s">
        <v>3153</v>
      </c>
      <c r="E1141" s="83"/>
      <c r="F1141" s="83"/>
      <c r="G1141" s="83" t="s">
        <v>3044</v>
      </c>
      <c r="H1141" s="584"/>
      <c r="I1141" s="89"/>
      <c r="J1141" s="89"/>
      <c r="K1141" s="167">
        <v>42.6</v>
      </c>
      <c r="L1141" s="85"/>
      <c r="M1141" s="85"/>
      <c r="N1141" s="85"/>
      <c r="O1141" s="85"/>
      <c r="P1141" s="168">
        <v>0</v>
      </c>
      <c r="Q1141" s="87"/>
      <c r="Z1141" s="265" t="str">
        <f>IF(AND('Scope of Work'!D25=TRUE,'Scope of Work'!J2=TRUE,OR('Scope of Work'!J58=TRUE,'Scope of Work'!J59=TRUE,H7=FALSE,'Project Information'!K4=FALSE)),"Y","N")</f>
        <v>N</v>
      </c>
      <c r="AA1141" s="265" t="str">
        <f t="shared" si="36"/>
        <v>N</v>
      </c>
    </row>
    <row r="1142" spans="1:27" hidden="1">
      <c r="A1142" s="73"/>
      <c r="B1142" s="73"/>
      <c r="C1142" s="73"/>
      <c r="D1142" s="166" t="s">
        <v>3154</v>
      </c>
      <c r="E1142" s="83"/>
      <c r="F1142" s="83" t="s">
        <v>3120</v>
      </c>
      <c r="G1142" s="83" t="s">
        <v>3042</v>
      </c>
      <c r="H1142" s="584" t="s">
        <v>3121</v>
      </c>
      <c r="I1142" s="167">
        <v>1</v>
      </c>
      <c r="J1142" s="89"/>
      <c r="K1142" s="89"/>
      <c r="L1142" s="85"/>
      <c r="M1142" s="85"/>
      <c r="N1142" s="85"/>
      <c r="O1142" s="85"/>
      <c r="P1142" s="168">
        <v>0</v>
      </c>
      <c r="Q1142" s="87"/>
      <c r="Z1142" s="265" t="str">
        <f>IF(AND('Scope of Work'!D25=TRUE,'Scope of Work'!J2=TRUE,OR('Scope of Work'!J58=TRUE,'Scope of Work'!J59=TRUE,H7=FALSE,'Project Information'!K4=FALSE)),"Y","N")</f>
        <v>N</v>
      </c>
      <c r="AA1142" s="265" t="str">
        <f t="shared" si="36"/>
        <v>N</v>
      </c>
    </row>
    <row r="1143" spans="1:27" hidden="1">
      <c r="A1143" s="73"/>
      <c r="B1143" s="73"/>
      <c r="C1143" s="73"/>
      <c r="D1143" s="166" t="s">
        <v>3155</v>
      </c>
      <c r="E1143" s="83"/>
      <c r="F1143" s="83"/>
      <c r="G1143" s="83" t="s">
        <v>3044</v>
      </c>
      <c r="H1143" s="584"/>
      <c r="I1143" s="89"/>
      <c r="J1143" s="89"/>
      <c r="K1143" s="167">
        <v>42.7</v>
      </c>
      <c r="L1143" s="85"/>
      <c r="M1143" s="85"/>
      <c r="N1143" s="85"/>
      <c r="O1143" s="85"/>
      <c r="P1143" s="168">
        <v>0</v>
      </c>
      <c r="Q1143" s="87"/>
      <c r="Z1143" s="265" t="str">
        <f>IF(AND('Scope of Work'!D25=TRUE,'Scope of Work'!J2=TRUE,OR('Scope of Work'!J58=TRUE,'Scope of Work'!J59=TRUE,H7=FALSE,'Project Information'!K4=FALSE)),"Y","N")</f>
        <v>N</v>
      </c>
      <c r="AA1143" s="265" t="str">
        <f t="shared" si="36"/>
        <v>N</v>
      </c>
    </row>
    <row r="1144" spans="1:27" hidden="1">
      <c r="A1144" s="73"/>
      <c r="B1144" s="73"/>
      <c r="C1144" s="73"/>
      <c r="D1144" s="166" t="s">
        <v>3156</v>
      </c>
      <c r="E1144" s="83"/>
      <c r="F1144" s="83" t="s">
        <v>3113</v>
      </c>
      <c r="G1144" s="83" t="s">
        <v>3042</v>
      </c>
      <c r="H1144" s="584" t="s">
        <v>3124</v>
      </c>
      <c r="I1144" s="167">
        <v>1</v>
      </c>
      <c r="J1144" s="89"/>
      <c r="K1144" s="89"/>
      <c r="L1144" s="85"/>
      <c r="M1144" s="85"/>
      <c r="N1144" s="85"/>
      <c r="O1144" s="85"/>
      <c r="P1144" s="168">
        <v>0</v>
      </c>
      <c r="Q1144" s="87"/>
      <c r="Z1144" s="265" t="str">
        <f>IF(AND('Scope of Work'!D25=TRUE,'Scope of Work'!J2=TRUE,OR('Scope of Work'!J58=TRUE,'Scope of Work'!J59=TRUE,H7=FALSE,'Project Information'!K4=FALSE)),"Y","N")</f>
        <v>N</v>
      </c>
      <c r="AA1144" s="265" t="str">
        <f t="shared" si="36"/>
        <v>N</v>
      </c>
    </row>
    <row r="1145" spans="1:27" hidden="1">
      <c r="A1145" s="73"/>
      <c r="B1145" s="73"/>
      <c r="C1145" s="73"/>
      <c r="D1145" s="166" t="s">
        <v>3157</v>
      </c>
      <c r="E1145" s="83"/>
      <c r="F1145" s="83"/>
      <c r="G1145" s="83" t="s">
        <v>3044</v>
      </c>
      <c r="H1145" s="584"/>
      <c r="I1145" s="89"/>
      <c r="J1145" s="89"/>
      <c r="K1145" s="167">
        <v>45.5</v>
      </c>
      <c r="L1145" s="85"/>
      <c r="M1145" s="85"/>
      <c r="N1145" s="85"/>
      <c r="O1145" s="85"/>
      <c r="P1145" s="168">
        <v>0</v>
      </c>
      <c r="Q1145" s="87"/>
      <c r="Z1145" s="265" t="str">
        <f>IF(AND('Scope of Work'!D25=TRUE,'Scope of Work'!J2=TRUE,OR('Scope of Work'!J58=TRUE,'Scope of Work'!J59=TRUE,H7=FALSE,'Project Information'!K4=FALSE)),"Y","N")</f>
        <v>N</v>
      </c>
      <c r="AA1145" s="265" t="str">
        <f t="shared" si="36"/>
        <v>N</v>
      </c>
    </row>
    <row r="1146" spans="1:27" hidden="1">
      <c r="A1146" s="73"/>
      <c r="B1146" s="73"/>
      <c r="C1146" s="73"/>
      <c r="D1146" s="166" t="s">
        <v>3158</v>
      </c>
      <c r="E1146" s="83"/>
      <c r="F1146" s="83" t="s">
        <v>3117</v>
      </c>
      <c r="G1146" s="83" t="s">
        <v>3042</v>
      </c>
      <c r="H1146" s="584" t="s">
        <v>3127</v>
      </c>
      <c r="I1146" s="167">
        <v>1</v>
      </c>
      <c r="J1146" s="89"/>
      <c r="K1146" s="89"/>
      <c r="L1146" s="85"/>
      <c r="M1146" s="85"/>
      <c r="N1146" s="85"/>
      <c r="O1146" s="85"/>
      <c r="P1146" s="168">
        <v>0</v>
      </c>
      <c r="Q1146" s="87"/>
      <c r="Z1146" s="265" t="str">
        <f>IF(AND('Scope of Work'!D25=TRUE,'Scope of Work'!J2=TRUE,OR('Scope of Work'!J58=TRUE,'Scope of Work'!J59=TRUE,H7=FALSE,'Project Information'!K4=FALSE)),"Y","N")</f>
        <v>N</v>
      </c>
      <c r="AA1146" s="265" t="str">
        <f t="shared" si="36"/>
        <v>N</v>
      </c>
    </row>
    <row r="1147" spans="1:27" hidden="1">
      <c r="A1147" s="73"/>
      <c r="B1147" s="73"/>
      <c r="C1147" s="73"/>
      <c r="D1147" s="166" t="s">
        <v>3159</v>
      </c>
      <c r="E1147" s="83"/>
      <c r="F1147" s="83"/>
      <c r="G1147" s="83" t="s">
        <v>3044</v>
      </c>
      <c r="H1147" s="584"/>
      <c r="I1147" s="89"/>
      <c r="J1147" s="89"/>
      <c r="K1147" s="167">
        <v>45.6</v>
      </c>
      <c r="L1147" s="85"/>
      <c r="M1147" s="85"/>
      <c r="N1147" s="85"/>
      <c r="O1147" s="85"/>
      <c r="P1147" s="168">
        <v>0</v>
      </c>
      <c r="Q1147" s="87"/>
      <c r="Z1147" s="265" t="str">
        <f>IF(AND('Scope of Work'!D25=TRUE,'Scope of Work'!J2=TRUE,OR('Scope of Work'!J58=TRUE,'Scope of Work'!J59=TRUE,H7=FALSE,'Project Information'!K4=FALSE)),"Y","N")</f>
        <v>N</v>
      </c>
      <c r="AA1147" s="265" t="str">
        <f t="shared" si="36"/>
        <v>N</v>
      </c>
    </row>
    <row r="1148" spans="1:27" hidden="1">
      <c r="A1148" s="73"/>
      <c r="B1148" s="73"/>
      <c r="C1148" s="73"/>
      <c r="D1148" s="166" t="s">
        <v>3160</v>
      </c>
      <c r="E1148" s="83"/>
      <c r="F1148" s="83" t="s">
        <v>3120</v>
      </c>
      <c r="G1148" s="83" t="s">
        <v>3042</v>
      </c>
      <c r="H1148" s="584" t="s">
        <v>3130</v>
      </c>
      <c r="I1148" s="167">
        <v>1</v>
      </c>
      <c r="J1148" s="89"/>
      <c r="K1148" s="89"/>
      <c r="L1148" s="85"/>
      <c r="M1148" s="85"/>
      <c r="N1148" s="85"/>
      <c r="O1148" s="85"/>
      <c r="P1148" s="168">
        <v>0</v>
      </c>
      <c r="Q1148" s="87"/>
      <c r="Z1148" s="265" t="str">
        <f>IF(AND('Scope of Work'!D25=TRUE,'Scope of Work'!J2=TRUE,OR('Scope of Work'!J58=TRUE,'Scope of Work'!J59=TRUE,H7=FALSE,'Project Information'!K4=FALSE)),"Y","N")</f>
        <v>N</v>
      </c>
      <c r="AA1148" s="265" t="str">
        <f t="shared" si="36"/>
        <v>N</v>
      </c>
    </row>
    <row r="1149" spans="1:27" hidden="1">
      <c r="A1149" s="73"/>
      <c r="B1149" s="73"/>
      <c r="C1149" s="73"/>
      <c r="D1149" s="166" t="s">
        <v>3161</v>
      </c>
      <c r="E1149" s="83"/>
      <c r="F1149" s="83"/>
      <c r="G1149" s="83" t="s">
        <v>3044</v>
      </c>
      <c r="H1149" s="584"/>
      <c r="I1149" s="89"/>
      <c r="J1149" s="89"/>
      <c r="K1149" s="167">
        <v>45.7</v>
      </c>
      <c r="L1149" s="85"/>
      <c r="M1149" s="85"/>
      <c r="N1149" s="85"/>
      <c r="O1149" s="85"/>
      <c r="P1149" s="168">
        <v>0</v>
      </c>
      <c r="Q1149" s="87"/>
      <c r="Z1149" s="265" t="str">
        <f>IF(AND('Scope of Work'!D25=TRUE,'Scope of Work'!J2=TRUE,OR('Scope of Work'!J58=TRUE,'Scope of Work'!J59=TRUE,H7=FALSE,'Project Information'!K4=FALSE)),"Y","N")</f>
        <v>N</v>
      </c>
      <c r="AA1149" s="265" t="str">
        <f t="shared" si="36"/>
        <v>N</v>
      </c>
    </row>
    <row r="1150" spans="1:27" hidden="1">
      <c r="A1150" s="73"/>
      <c r="B1150" s="73"/>
      <c r="C1150" s="73"/>
      <c r="D1150" s="166" t="s">
        <v>3162</v>
      </c>
      <c r="E1150" s="83"/>
      <c r="F1150" s="83" t="s">
        <v>3113</v>
      </c>
      <c r="G1150" s="83" t="s">
        <v>3042</v>
      </c>
      <c r="H1150" s="584" t="s">
        <v>3133</v>
      </c>
      <c r="I1150" s="167">
        <v>1</v>
      </c>
      <c r="J1150" s="89"/>
      <c r="K1150" s="89"/>
      <c r="L1150" s="85"/>
      <c r="M1150" s="85"/>
      <c r="N1150" s="85"/>
      <c r="O1150" s="85"/>
      <c r="P1150" s="168">
        <v>0</v>
      </c>
      <c r="Q1150" s="87"/>
      <c r="Z1150" s="265" t="str">
        <f>IF(AND('Scope of Work'!D25=TRUE,'Scope of Work'!J2=TRUE,OR('Scope of Work'!J58=TRUE,'Scope of Work'!J59=TRUE,H7=FALSE,'Project Information'!K4=FALSE)),"Y","N")</f>
        <v>N</v>
      </c>
      <c r="AA1150" s="265" t="str">
        <f t="shared" si="36"/>
        <v>N</v>
      </c>
    </row>
    <row r="1151" spans="1:27" hidden="1">
      <c r="A1151" s="73"/>
      <c r="B1151" s="73"/>
      <c r="C1151" s="73"/>
      <c r="D1151" s="166" t="s">
        <v>3163</v>
      </c>
      <c r="E1151" s="83"/>
      <c r="F1151" s="83"/>
      <c r="G1151" s="83" t="s">
        <v>3044</v>
      </c>
      <c r="H1151" s="584"/>
      <c r="I1151" s="89"/>
      <c r="J1151" s="89"/>
      <c r="K1151" s="167">
        <v>48.5</v>
      </c>
      <c r="L1151" s="85"/>
      <c r="M1151" s="85"/>
      <c r="N1151" s="85"/>
      <c r="O1151" s="85"/>
      <c r="P1151" s="168">
        <v>0</v>
      </c>
      <c r="Q1151" s="87"/>
      <c r="Z1151" s="265" t="str">
        <f>IF(AND('Scope of Work'!D25=TRUE,'Scope of Work'!J2=TRUE,OR('Scope of Work'!J58=TRUE,'Scope of Work'!J59=TRUE,H7=FALSE,'Project Information'!K4=FALSE)),"Y","N")</f>
        <v>N</v>
      </c>
      <c r="AA1151" s="265" t="str">
        <f t="shared" si="36"/>
        <v>N</v>
      </c>
    </row>
    <row r="1152" spans="1:27" hidden="1">
      <c r="A1152" s="73"/>
      <c r="B1152" s="73"/>
      <c r="C1152" s="73"/>
      <c r="D1152" s="166" t="s">
        <v>3164</v>
      </c>
      <c r="E1152" s="83"/>
      <c r="F1152" s="83" t="s">
        <v>3117</v>
      </c>
      <c r="G1152" s="83" t="s">
        <v>3042</v>
      </c>
      <c r="H1152" s="584" t="s">
        <v>3136</v>
      </c>
      <c r="I1152" s="167">
        <v>1</v>
      </c>
      <c r="J1152" s="89"/>
      <c r="K1152" s="89"/>
      <c r="L1152" s="85"/>
      <c r="M1152" s="85"/>
      <c r="N1152" s="85"/>
      <c r="O1152" s="85"/>
      <c r="P1152" s="168">
        <v>0</v>
      </c>
      <c r="Q1152" s="87"/>
      <c r="Z1152" s="265" t="str">
        <f>IF(AND('Scope of Work'!D25=TRUE,'Scope of Work'!J2=TRUE,OR('Scope of Work'!J58=TRUE,'Scope of Work'!J59=TRUE,H7=FALSE,'Project Information'!K4=FALSE)),"Y","N")</f>
        <v>N</v>
      </c>
      <c r="AA1152" s="265" t="str">
        <f t="shared" si="36"/>
        <v>N</v>
      </c>
    </row>
    <row r="1153" spans="1:27" hidden="1">
      <c r="A1153" s="73"/>
      <c r="B1153" s="73"/>
      <c r="C1153" s="73"/>
      <c r="D1153" s="166" t="s">
        <v>3165</v>
      </c>
      <c r="E1153" s="83"/>
      <c r="F1153" s="83"/>
      <c r="G1153" s="83" t="s">
        <v>3044</v>
      </c>
      <c r="H1153" s="584"/>
      <c r="I1153" s="89"/>
      <c r="J1153" s="89"/>
      <c r="K1153" s="167">
        <v>48.6</v>
      </c>
      <c r="L1153" s="85"/>
      <c r="M1153" s="85"/>
      <c r="N1153" s="85"/>
      <c r="O1153" s="85"/>
      <c r="P1153" s="168">
        <v>0</v>
      </c>
      <c r="Q1153" s="87"/>
      <c r="Z1153" s="265" t="str">
        <f>IF(AND('Scope of Work'!D25=TRUE,'Scope of Work'!J2=TRUE,OR('Scope of Work'!J58=TRUE,'Scope of Work'!J59=TRUE,H7=FALSE,'Project Information'!K4=FALSE)),"Y","N")</f>
        <v>N</v>
      </c>
      <c r="AA1153" s="265" t="str">
        <f t="shared" ref="AA1153:AA1216" si="37">IF($Z1153="Y","Y","N")</f>
        <v>N</v>
      </c>
    </row>
    <row r="1154" spans="1:27" hidden="1">
      <c r="A1154" s="73"/>
      <c r="B1154" s="73"/>
      <c r="C1154" s="73"/>
      <c r="D1154" s="166" t="s">
        <v>3166</v>
      </c>
      <c r="E1154" s="83"/>
      <c r="F1154" s="83" t="s">
        <v>3120</v>
      </c>
      <c r="G1154" s="83" t="s">
        <v>3042</v>
      </c>
      <c r="H1154" s="584" t="s">
        <v>3139</v>
      </c>
      <c r="I1154" s="167">
        <v>1</v>
      </c>
      <c r="J1154" s="89"/>
      <c r="K1154" s="89"/>
      <c r="L1154" s="85"/>
      <c r="M1154" s="85"/>
      <c r="N1154" s="85"/>
      <c r="O1154" s="85"/>
      <c r="P1154" s="168">
        <v>0</v>
      </c>
      <c r="Q1154" s="87"/>
      <c r="Z1154" s="265" t="str">
        <f>IF(AND('Scope of Work'!D25=TRUE,'Scope of Work'!J2=TRUE,OR('Scope of Work'!J58=TRUE,'Scope of Work'!J59=TRUE,H7=FALSE,'Project Information'!K4=FALSE)),"Y","N")</f>
        <v>N</v>
      </c>
      <c r="AA1154" s="265" t="str">
        <f t="shared" si="37"/>
        <v>N</v>
      </c>
    </row>
    <row r="1155" spans="1:27" hidden="1">
      <c r="A1155" s="73"/>
      <c r="B1155" s="73"/>
      <c r="C1155" s="73"/>
      <c r="D1155" s="166" t="s">
        <v>3167</v>
      </c>
      <c r="E1155" s="83"/>
      <c r="F1155" s="83"/>
      <c r="G1155" s="83" t="s">
        <v>3044</v>
      </c>
      <c r="H1155" s="584"/>
      <c r="I1155" s="89"/>
      <c r="J1155" s="89"/>
      <c r="K1155" s="167">
        <v>48.7</v>
      </c>
      <c r="L1155" s="85"/>
      <c r="M1155" s="85"/>
      <c r="N1155" s="85"/>
      <c r="O1155" s="85"/>
      <c r="P1155" s="168">
        <v>0</v>
      </c>
      <c r="Q1155" s="87"/>
      <c r="Z1155" s="265" t="str">
        <f>IF(AND('Scope of Work'!D25=TRUE,'Scope of Work'!J2=TRUE,OR('Scope of Work'!J58=TRUE,'Scope of Work'!J59=TRUE,H7=FALSE,'Project Information'!K4=FALSE)),"Y","N")</f>
        <v>N</v>
      </c>
      <c r="AA1155" s="265" t="str">
        <f t="shared" si="37"/>
        <v>N</v>
      </c>
    </row>
    <row r="1156" spans="1:27" hidden="1">
      <c r="A1156" s="73"/>
      <c r="B1156" s="73"/>
      <c r="C1156" s="73"/>
      <c r="D1156" s="166" t="s">
        <v>3168</v>
      </c>
      <c r="E1156" s="83"/>
      <c r="F1156" s="83" t="s">
        <v>3113</v>
      </c>
      <c r="G1156" s="83" t="s">
        <v>3042</v>
      </c>
      <c r="H1156" s="584" t="s">
        <v>3142</v>
      </c>
      <c r="I1156" s="167">
        <v>1</v>
      </c>
      <c r="J1156" s="89"/>
      <c r="K1156" s="89"/>
      <c r="L1156" s="85"/>
      <c r="M1156" s="85"/>
      <c r="N1156" s="85"/>
      <c r="O1156" s="85"/>
      <c r="P1156" s="168">
        <v>0</v>
      </c>
      <c r="Q1156" s="87"/>
      <c r="Z1156" s="265" t="str">
        <f>IF(AND('Scope of Work'!D25=TRUE,'Scope of Work'!J2=TRUE,OR('Scope of Work'!J58=TRUE,'Scope of Work'!J59=TRUE,H7=FALSE,'Project Information'!K4=FALSE)),"Y","N")</f>
        <v>N</v>
      </c>
      <c r="AA1156" s="265" t="str">
        <f t="shared" si="37"/>
        <v>N</v>
      </c>
    </row>
    <row r="1157" spans="1:27" hidden="1">
      <c r="A1157" s="73"/>
      <c r="B1157" s="73"/>
      <c r="C1157" s="73"/>
      <c r="D1157" s="166" t="s">
        <v>3169</v>
      </c>
      <c r="E1157" s="83"/>
      <c r="F1157" s="83"/>
      <c r="G1157" s="83" t="s">
        <v>3044</v>
      </c>
      <c r="H1157" s="584"/>
      <c r="I1157" s="89"/>
      <c r="J1157" s="89"/>
      <c r="K1157" s="167">
        <v>42.5</v>
      </c>
      <c r="L1157" s="85"/>
      <c r="M1157" s="85"/>
      <c r="N1157" s="85"/>
      <c r="O1157" s="85"/>
      <c r="P1157" s="168">
        <v>0</v>
      </c>
      <c r="Q1157" s="87"/>
      <c r="Z1157" s="265" t="str">
        <f>IF(AND('Scope of Work'!D25=TRUE,'Scope of Work'!J2=TRUE,OR('Scope of Work'!J58=TRUE,'Scope of Work'!J59=TRUE,H7=FALSE,'Project Information'!K4=FALSE)),"Y","N")</f>
        <v>N</v>
      </c>
      <c r="AA1157" s="265" t="str">
        <f t="shared" si="37"/>
        <v>N</v>
      </c>
    </row>
    <row r="1158" spans="1:27" hidden="1">
      <c r="A1158" s="73"/>
      <c r="B1158" s="73"/>
      <c r="C1158" s="73"/>
      <c r="D1158" s="166" t="s">
        <v>3170</v>
      </c>
      <c r="E1158" s="83"/>
      <c r="F1158" s="83" t="s">
        <v>3117</v>
      </c>
      <c r="G1158" s="83" t="s">
        <v>3042</v>
      </c>
      <c r="H1158" s="584" t="s">
        <v>3145</v>
      </c>
      <c r="I1158" s="167">
        <v>1</v>
      </c>
      <c r="J1158" s="89"/>
      <c r="K1158" s="89"/>
      <c r="L1158" s="85"/>
      <c r="M1158" s="85"/>
      <c r="N1158" s="85"/>
      <c r="O1158" s="85"/>
      <c r="P1158" s="168">
        <v>0</v>
      </c>
      <c r="Q1158" s="87"/>
      <c r="Z1158" s="265" t="str">
        <f>IF(AND('Scope of Work'!D25=TRUE,'Scope of Work'!J2=TRUE,OR('Scope of Work'!J58=TRUE,'Scope of Work'!J59=TRUE,H7=FALSE,'Project Information'!K4=FALSE)),"Y","N")</f>
        <v>N</v>
      </c>
      <c r="AA1158" s="265" t="str">
        <f t="shared" si="37"/>
        <v>N</v>
      </c>
    </row>
    <row r="1159" spans="1:27" hidden="1">
      <c r="A1159" s="73"/>
      <c r="B1159" s="73"/>
      <c r="C1159" s="73"/>
      <c r="D1159" s="166" t="s">
        <v>3171</v>
      </c>
      <c r="E1159" s="83"/>
      <c r="F1159" s="83"/>
      <c r="G1159" s="83" t="s">
        <v>3044</v>
      </c>
      <c r="H1159" s="584"/>
      <c r="I1159" s="89"/>
      <c r="J1159" s="89"/>
      <c r="K1159" s="167">
        <v>42.6</v>
      </c>
      <c r="L1159" s="85"/>
      <c r="M1159" s="85"/>
      <c r="N1159" s="85"/>
      <c r="O1159" s="85"/>
      <c r="P1159" s="168">
        <v>0</v>
      </c>
      <c r="Q1159" s="87"/>
      <c r="Z1159" s="265" t="str">
        <f>IF(AND('Scope of Work'!D25=TRUE,'Scope of Work'!J2=TRUE,OR('Scope of Work'!J58=TRUE,'Scope of Work'!J59=TRUE,H7=FALSE,'Project Information'!K4=FALSE)),"Y","N")</f>
        <v>N</v>
      </c>
      <c r="AA1159" s="265" t="str">
        <f t="shared" si="37"/>
        <v>N</v>
      </c>
    </row>
    <row r="1160" spans="1:27" hidden="1">
      <c r="A1160" s="73"/>
      <c r="B1160" s="73"/>
      <c r="C1160" s="73"/>
      <c r="D1160" s="166" t="s">
        <v>3172</v>
      </c>
      <c r="E1160" s="83"/>
      <c r="F1160" s="83" t="s">
        <v>3120</v>
      </c>
      <c r="G1160" s="83" t="s">
        <v>3042</v>
      </c>
      <c r="H1160" s="584" t="s">
        <v>3148</v>
      </c>
      <c r="I1160" s="167">
        <v>1</v>
      </c>
      <c r="J1160" s="89"/>
      <c r="K1160" s="89"/>
      <c r="L1160" s="85"/>
      <c r="M1160" s="85"/>
      <c r="N1160" s="85"/>
      <c r="O1160" s="85"/>
      <c r="P1160" s="168">
        <v>0</v>
      </c>
      <c r="Q1160" s="87"/>
      <c r="Z1160" s="265" t="str">
        <f>IF(AND('Scope of Work'!D25=TRUE,'Scope of Work'!J2=TRUE,OR('Scope of Work'!J58=TRUE,'Scope of Work'!J59=TRUE,H7=FALSE,'Project Information'!K4=FALSE)),"Y","N")</f>
        <v>N</v>
      </c>
      <c r="AA1160" s="265" t="str">
        <f t="shared" si="37"/>
        <v>N</v>
      </c>
    </row>
    <row r="1161" spans="1:27" hidden="1">
      <c r="A1161" s="73"/>
      <c r="B1161" s="73"/>
      <c r="C1161" s="73"/>
      <c r="D1161" s="166" t="s">
        <v>3173</v>
      </c>
      <c r="E1161" s="83"/>
      <c r="F1161" s="83"/>
      <c r="G1161" s="83" t="s">
        <v>3044</v>
      </c>
      <c r="H1161" s="584"/>
      <c r="I1161" s="89"/>
      <c r="J1161" s="89"/>
      <c r="K1161" s="167">
        <v>42.7</v>
      </c>
      <c r="L1161" s="85"/>
      <c r="M1161" s="85"/>
      <c r="N1161" s="85"/>
      <c r="O1161" s="85"/>
      <c r="P1161" s="168">
        <v>0</v>
      </c>
      <c r="Q1161" s="87"/>
      <c r="Z1161" s="265" t="str">
        <f>IF(AND('Scope of Work'!D25=TRUE,'Scope of Work'!J2=TRUE,OR('Scope of Work'!J58=TRUE,'Scope of Work'!J59=TRUE,H7=FALSE,'Project Information'!K4=FALSE)),"Y","N")</f>
        <v>N</v>
      </c>
      <c r="AA1161" s="265" t="str">
        <f t="shared" si="37"/>
        <v>N</v>
      </c>
    </row>
    <row r="1162" spans="1:27" hidden="1">
      <c r="A1162" s="73"/>
      <c r="B1162" s="73"/>
      <c r="C1162" s="73"/>
      <c r="D1162" s="588"/>
      <c r="E1162" s="589"/>
      <c r="F1162" s="589"/>
      <c r="G1162" s="367" t="s">
        <v>3065</v>
      </c>
      <c r="H1162" s="367" t="s">
        <v>22</v>
      </c>
      <c r="I1162" s="368" t="s">
        <v>23</v>
      </c>
      <c r="J1162" s="369" t="s">
        <v>24</v>
      </c>
      <c r="K1162" s="368" t="s">
        <v>25</v>
      </c>
      <c r="L1162" s="370" t="s">
        <v>26</v>
      </c>
      <c r="M1162" s="370" t="s">
        <v>26</v>
      </c>
      <c r="N1162" s="367" t="s">
        <v>27</v>
      </c>
      <c r="O1162" s="367" t="s">
        <v>28</v>
      </c>
      <c r="P1162" s="367" t="s">
        <v>29</v>
      </c>
      <c r="Q1162" s="371" t="s">
        <v>30</v>
      </c>
      <c r="Z1162" s="265" t="str">
        <f>IF(OR('Scope of Work'!D25=TRUE,'Scope of Work'!G2=3),IF(COUNTIF(AA1164:AA1171,"Y"),"Show","Hide"),IF(COUNTIF(Z1164:Z1171,"Y"),"Show","Hide"))</f>
        <v>Hide</v>
      </c>
      <c r="AA1162" s="265" t="str">
        <f>IF(Z1162="Show","Y","N")</f>
        <v>N</v>
      </c>
    </row>
    <row r="1163" spans="1:27" hidden="1">
      <c r="A1163" s="73"/>
      <c r="B1163" s="73"/>
      <c r="C1163" s="73"/>
      <c r="D1163" s="364"/>
      <c r="E1163" s="365"/>
      <c r="F1163" s="365"/>
      <c r="G1163" s="367" t="s">
        <v>3111</v>
      </c>
      <c r="H1163" s="370" t="s">
        <v>32</v>
      </c>
      <c r="I1163" s="368" t="s">
        <v>33</v>
      </c>
      <c r="J1163" s="368" t="s">
        <v>33</v>
      </c>
      <c r="K1163" s="368" t="s">
        <v>33</v>
      </c>
      <c r="L1163" s="370" t="s">
        <v>33</v>
      </c>
      <c r="M1163" s="370" t="s">
        <v>29</v>
      </c>
      <c r="N1163" s="367" t="s">
        <v>34</v>
      </c>
      <c r="O1163" s="367" t="s">
        <v>29</v>
      </c>
      <c r="P1163" s="367"/>
      <c r="Q1163" s="371"/>
      <c r="Z1163" s="265" t="str">
        <f>IF(OR('Scope of Work'!D25=TRUE,'Scope of Work'!G2=3),IF(COUNTIF(AA1164:AA1171,"Y"),"Show","Hide"),IF(COUNTIF(Z1164:Z1171,"Y"),"Show","Hide"))</f>
        <v>Hide</v>
      </c>
      <c r="AA1163" s="265" t="str">
        <f>IF(Z1163="Show","Y","N")</f>
        <v>N</v>
      </c>
    </row>
    <row r="1164" spans="1:27" hidden="1">
      <c r="A1164" s="73"/>
      <c r="B1164" s="73"/>
      <c r="C1164" s="73"/>
      <c r="D1164" s="166" t="s">
        <v>3174</v>
      </c>
      <c r="E1164" s="83"/>
      <c r="F1164" s="83" t="s">
        <v>3120</v>
      </c>
      <c r="G1164" s="83" t="s">
        <v>3042</v>
      </c>
      <c r="H1164" s="584" t="s">
        <v>3121</v>
      </c>
      <c r="I1164" s="167">
        <v>1</v>
      </c>
      <c r="J1164" s="89"/>
      <c r="K1164" s="89"/>
      <c r="L1164" s="85"/>
      <c r="M1164" s="85"/>
      <c r="N1164" s="85"/>
      <c r="O1164" s="85"/>
      <c r="P1164" s="168">
        <v>0</v>
      </c>
      <c r="Q1164" s="87"/>
      <c r="Z1164" s="265" t="str">
        <f>IF(AND('Scope of Work'!D25=TRUE,'Scope of Work'!J2=TRUE,OR('Scope of Work'!J58=TRUE,'Scope of Work'!J59=TRUE,H7=FALSE,'Project Information'!K4=FALSE)),"Y","N")</f>
        <v>N</v>
      </c>
      <c r="AA1164" s="265" t="str">
        <f t="shared" si="37"/>
        <v>N</v>
      </c>
    </row>
    <row r="1165" spans="1:27" hidden="1">
      <c r="A1165" s="73"/>
      <c r="B1165" s="73"/>
      <c r="C1165" s="73"/>
      <c r="D1165" s="166" t="s">
        <v>3175</v>
      </c>
      <c r="E1165" s="83"/>
      <c r="F1165" s="83"/>
      <c r="G1165" s="83" t="s">
        <v>3069</v>
      </c>
      <c r="H1165" s="584"/>
      <c r="I1165" s="89"/>
      <c r="J1165" s="89"/>
      <c r="K1165" s="90">
        <v>1</v>
      </c>
      <c r="L1165" s="85"/>
      <c r="M1165" s="85"/>
      <c r="N1165" s="85"/>
      <c r="O1165" s="85"/>
      <c r="P1165" s="168">
        <v>0</v>
      </c>
      <c r="Q1165" s="87"/>
      <c r="Z1165" s="265" t="str">
        <f>IF(AND('Scope of Work'!D25=TRUE,'Scope of Work'!J2=TRUE,OR('Scope of Work'!J58=TRUE,'Scope of Work'!J59=TRUE,H7=FALSE,'Project Information'!K4=FALSE)),"Y","N")</f>
        <v>N</v>
      </c>
      <c r="AA1165" s="265" t="str">
        <f t="shared" si="37"/>
        <v>N</v>
      </c>
    </row>
    <row r="1166" spans="1:27" hidden="1">
      <c r="A1166" s="73"/>
      <c r="B1166" s="73"/>
      <c r="C1166" s="73"/>
      <c r="D1166" s="166" t="s">
        <v>3176</v>
      </c>
      <c r="E1166" s="83"/>
      <c r="F1166" s="83" t="s">
        <v>3120</v>
      </c>
      <c r="G1166" s="83" t="s">
        <v>3042</v>
      </c>
      <c r="H1166" s="584" t="s">
        <v>3130</v>
      </c>
      <c r="I1166" s="90">
        <v>1</v>
      </c>
      <c r="J1166" s="89"/>
      <c r="K1166" s="89"/>
      <c r="L1166" s="85"/>
      <c r="M1166" s="85"/>
      <c r="N1166" s="85"/>
      <c r="O1166" s="85"/>
      <c r="P1166" s="168">
        <v>0</v>
      </c>
      <c r="Q1166" s="87"/>
      <c r="Z1166" s="265" t="str">
        <f>IF(AND('Scope of Work'!D25=TRUE,'Scope of Work'!J2=TRUE,OR('Scope of Work'!J58=TRUE,'Scope of Work'!J59=TRUE,H7=FALSE,'Project Information'!K4=FALSE)),"Y","N")</f>
        <v>N</v>
      </c>
      <c r="AA1166" s="265" t="str">
        <f t="shared" si="37"/>
        <v>N</v>
      </c>
    </row>
    <row r="1167" spans="1:27" hidden="1">
      <c r="A1167" s="73"/>
      <c r="B1167" s="73"/>
      <c r="C1167" s="73"/>
      <c r="D1167" s="166" t="s">
        <v>3177</v>
      </c>
      <c r="E1167" s="83"/>
      <c r="F1167" s="83"/>
      <c r="G1167" s="83" t="s">
        <v>3069</v>
      </c>
      <c r="H1167" s="584"/>
      <c r="I1167" s="89"/>
      <c r="J1167" s="89"/>
      <c r="K1167" s="90">
        <v>1</v>
      </c>
      <c r="L1167" s="85"/>
      <c r="M1167" s="85"/>
      <c r="N1167" s="85"/>
      <c r="O1167" s="85"/>
      <c r="P1167" s="168">
        <v>0</v>
      </c>
      <c r="Q1167" s="87"/>
      <c r="Z1167" s="265" t="str">
        <f>IF(AND('Scope of Work'!D25=TRUE,'Scope of Work'!J2=TRUE,OR('Scope of Work'!J58=TRUE,'Scope of Work'!J59=TRUE,H7=FALSE,'Project Information'!K4=FALSE)),"Y","N")</f>
        <v>N</v>
      </c>
      <c r="AA1167" s="265" t="str">
        <f t="shared" si="37"/>
        <v>N</v>
      </c>
    </row>
    <row r="1168" spans="1:27" hidden="1">
      <c r="A1168" s="73"/>
      <c r="B1168" s="73"/>
      <c r="C1168" s="73"/>
      <c r="D1168" s="166" t="s">
        <v>3178</v>
      </c>
      <c r="E1168" s="83"/>
      <c r="F1168" s="83" t="s">
        <v>3120</v>
      </c>
      <c r="G1168" s="83" t="s">
        <v>3042</v>
      </c>
      <c r="H1168" s="584" t="s">
        <v>3139</v>
      </c>
      <c r="I1168" s="167">
        <v>1</v>
      </c>
      <c r="J1168" s="89"/>
      <c r="K1168" s="89"/>
      <c r="L1168" s="85"/>
      <c r="M1168" s="85"/>
      <c r="N1168" s="85"/>
      <c r="O1168" s="85"/>
      <c r="P1168" s="168">
        <v>0</v>
      </c>
      <c r="Q1168" s="87"/>
      <c r="Z1168" s="265" t="str">
        <f>IF(AND('Scope of Work'!D25=TRUE,'Scope of Work'!J2=TRUE,OR('Scope of Work'!J58=TRUE,'Scope of Work'!J59=TRUE,H7=FALSE,'Project Information'!K4=FALSE)),"Y","N")</f>
        <v>N</v>
      </c>
      <c r="AA1168" s="265" t="str">
        <f t="shared" si="37"/>
        <v>N</v>
      </c>
    </row>
    <row r="1169" spans="1:27" hidden="1">
      <c r="A1169" s="73"/>
      <c r="B1169" s="73"/>
      <c r="C1169" s="73"/>
      <c r="D1169" s="166" t="s">
        <v>3179</v>
      </c>
      <c r="E1169" s="83"/>
      <c r="F1169" s="83"/>
      <c r="G1169" s="83" t="s">
        <v>3069</v>
      </c>
      <c r="H1169" s="584"/>
      <c r="I1169" s="89"/>
      <c r="J1169" s="89"/>
      <c r="K1169" s="90">
        <v>1</v>
      </c>
      <c r="L1169" s="85"/>
      <c r="M1169" s="85"/>
      <c r="N1169" s="85"/>
      <c r="O1169" s="85"/>
      <c r="P1169" s="168">
        <v>0</v>
      </c>
      <c r="Q1169" s="87"/>
      <c r="Z1169" s="265" t="str">
        <f>IF(AND('Scope of Work'!D25=TRUE,'Scope of Work'!J2=TRUE,OR('Scope of Work'!J58=TRUE,'Scope of Work'!J59=TRUE,H7=FALSE,'Project Information'!K4=FALSE)),"Y","N")</f>
        <v>N</v>
      </c>
      <c r="AA1169" s="265" t="str">
        <f t="shared" si="37"/>
        <v>N</v>
      </c>
    </row>
    <row r="1170" spans="1:27" hidden="1">
      <c r="A1170" s="73"/>
      <c r="B1170" s="73"/>
      <c r="C1170" s="73"/>
      <c r="D1170" s="166" t="s">
        <v>3180</v>
      </c>
      <c r="E1170" s="83"/>
      <c r="F1170" s="83" t="s">
        <v>3120</v>
      </c>
      <c r="G1170" s="83" t="s">
        <v>3042</v>
      </c>
      <c r="H1170" s="584" t="s">
        <v>3148</v>
      </c>
      <c r="I1170" s="90">
        <v>1</v>
      </c>
      <c r="J1170" s="89"/>
      <c r="K1170" s="89"/>
      <c r="L1170" s="85"/>
      <c r="M1170" s="85"/>
      <c r="N1170" s="85"/>
      <c r="O1170" s="85"/>
      <c r="P1170" s="168">
        <v>0</v>
      </c>
      <c r="Q1170" s="87"/>
      <c r="Z1170" s="265" t="str">
        <f>IF(AND('Scope of Work'!D25=TRUE,'Scope of Work'!J2=TRUE,OR('Scope of Work'!J58=TRUE,'Scope of Work'!J59=TRUE,H7=FALSE,'Project Information'!K4=FALSE)),"Y","N")</f>
        <v>N</v>
      </c>
      <c r="AA1170" s="265" t="str">
        <f t="shared" si="37"/>
        <v>N</v>
      </c>
    </row>
    <row r="1171" spans="1:27" hidden="1">
      <c r="A1171" s="73"/>
      <c r="B1171" s="73"/>
      <c r="C1171" s="73"/>
      <c r="D1171" s="166" t="s">
        <v>3181</v>
      </c>
      <c r="E1171" s="83"/>
      <c r="F1171" s="83"/>
      <c r="G1171" s="83" t="s">
        <v>3069</v>
      </c>
      <c r="H1171" s="584"/>
      <c r="I1171" s="89"/>
      <c r="J1171" s="89"/>
      <c r="K1171" s="90">
        <v>1</v>
      </c>
      <c r="L1171" s="85"/>
      <c r="M1171" s="85"/>
      <c r="N1171" s="85"/>
      <c r="O1171" s="85"/>
      <c r="P1171" s="168">
        <v>0</v>
      </c>
      <c r="Q1171" s="87"/>
      <c r="Z1171" s="265" t="str">
        <f>IF(AND('Scope of Work'!D25=TRUE,'Scope of Work'!J2=TRUE,OR('Scope of Work'!J58=TRUE,'Scope of Work'!J59=TRUE,H7=FALSE,'Project Information'!K4=FALSE)),"Y","N")</f>
        <v>N</v>
      </c>
      <c r="AA1171" s="265" t="str">
        <f t="shared" si="37"/>
        <v>N</v>
      </c>
    </row>
    <row r="1172" spans="1:27" hidden="1">
      <c r="A1172" s="73"/>
      <c r="B1172" s="73"/>
      <c r="C1172" s="73"/>
      <c r="D1172" s="588"/>
      <c r="E1172" s="589"/>
      <c r="F1172" s="589"/>
      <c r="G1172" s="367" t="s">
        <v>3078</v>
      </c>
      <c r="H1172" s="367" t="s">
        <v>22</v>
      </c>
      <c r="I1172" s="368" t="s">
        <v>23</v>
      </c>
      <c r="J1172" s="369" t="s">
        <v>24</v>
      </c>
      <c r="K1172" s="368" t="s">
        <v>25</v>
      </c>
      <c r="L1172" s="370" t="s">
        <v>26</v>
      </c>
      <c r="M1172" s="370" t="s">
        <v>26</v>
      </c>
      <c r="N1172" s="367" t="s">
        <v>27</v>
      </c>
      <c r="O1172" s="367" t="s">
        <v>28</v>
      </c>
      <c r="P1172" s="367" t="s">
        <v>29</v>
      </c>
      <c r="Q1172" s="371" t="s">
        <v>30</v>
      </c>
      <c r="Z1172" s="265" t="str">
        <f>IF(OR('Scope of Work'!D25=TRUE,'Scope of Work'!G2=3),IF(COUNTIF(AA1174:AA1181,"Y"),"Show","Hide"),IF(COUNTIF(Z1174:Z1181,"Y"),"Show","Hide"))</f>
        <v>Hide</v>
      </c>
      <c r="AA1172" s="265" t="str">
        <f>IF(Z1172="Show","Y","N")</f>
        <v>N</v>
      </c>
    </row>
    <row r="1173" spans="1:27" hidden="1">
      <c r="A1173" s="73"/>
      <c r="B1173" s="73"/>
      <c r="C1173" s="73"/>
      <c r="D1173" s="364"/>
      <c r="E1173" s="365"/>
      <c r="F1173" s="365"/>
      <c r="G1173" s="367" t="s">
        <v>3111</v>
      </c>
      <c r="H1173" s="370" t="s">
        <v>32</v>
      </c>
      <c r="I1173" s="368" t="s">
        <v>33</v>
      </c>
      <c r="J1173" s="368" t="s">
        <v>33</v>
      </c>
      <c r="K1173" s="368" t="s">
        <v>33</v>
      </c>
      <c r="L1173" s="370" t="s">
        <v>33</v>
      </c>
      <c r="M1173" s="370" t="s">
        <v>29</v>
      </c>
      <c r="N1173" s="367" t="s">
        <v>34</v>
      </c>
      <c r="O1173" s="367" t="s">
        <v>29</v>
      </c>
      <c r="P1173" s="367"/>
      <c r="Q1173" s="371"/>
      <c r="Z1173" s="265" t="str">
        <f>IF(OR('Scope of Work'!D25=TRUE,'Scope of Work'!G2=3),IF(COUNTIF(AA1174:AA1181,"Y"),"Show","Hide"),IF(COUNTIF(Z1174:Z1181,"Y"),"Show","Hide"))</f>
        <v>Hide</v>
      </c>
      <c r="AA1173" s="265" t="str">
        <f>IF(Z1173="Show","Y","N")</f>
        <v>N</v>
      </c>
    </row>
    <row r="1174" spans="1:27" hidden="1">
      <c r="A1174" s="73"/>
      <c r="B1174" s="73"/>
      <c r="C1174" s="73"/>
      <c r="D1174" s="166" t="s">
        <v>3182</v>
      </c>
      <c r="E1174" s="83"/>
      <c r="F1174" s="83" t="s">
        <v>3120</v>
      </c>
      <c r="G1174" s="83" t="s">
        <v>3042</v>
      </c>
      <c r="H1174" s="584" t="s">
        <v>3183</v>
      </c>
      <c r="I1174" s="167">
        <v>0.51</v>
      </c>
      <c r="J1174" s="89"/>
      <c r="K1174" s="89"/>
      <c r="L1174" s="85"/>
      <c r="M1174" s="85"/>
      <c r="N1174" s="85"/>
      <c r="O1174" s="85"/>
      <c r="P1174" s="168">
        <v>0</v>
      </c>
      <c r="Q1174" s="87"/>
      <c r="Z1174" s="265" t="str">
        <f>IF(AND('Scope of Work'!D25=TRUE,'Scope of Work'!J2=TRUE,OR('Scope of Work'!J58=TRUE,'Scope of Work'!J59=TRUE,H7=FALSE,'Project Information'!K4=FALSE)),"Y","N")</f>
        <v>N</v>
      </c>
      <c r="AA1174" s="265" t="str">
        <f t="shared" si="37"/>
        <v>N</v>
      </c>
    </row>
    <row r="1175" spans="1:27" hidden="1">
      <c r="A1175" s="73"/>
      <c r="B1175" s="73"/>
      <c r="C1175" s="73"/>
      <c r="D1175" s="166" t="s">
        <v>3184</v>
      </c>
      <c r="E1175" s="83"/>
      <c r="F1175" s="83" t="s">
        <v>3120</v>
      </c>
      <c r="G1175" s="83" t="s">
        <v>3042</v>
      </c>
      <c r="H1175" s="584" t="s">
        <v>3183</v>
      </c>
      <c r="I1175" s="90">
        <v>0.01</v>
      </c>
      <c r="J1175" s="89"/>
      <c r="K1175" s="89"/>
      <c r="L1175" s="85"/>
      <c r="M1175" s="85"/>
      <c r="N1175" s="85"/>
      <c r="O1175" s="85"/>
      <c r="P1175" s="168">
        <v>0</v>
      </c>
      <c r="Q1175" s="87"/>
      <c r="Z1175" s="265" t="str">
        <f>IF(AND('Scope of Work'!D25=TRUE,'Scope of Work'!J2=TRUE,OR('Scope of Work'!J58=TRUE,'Scope of Work'!J59=TRUE,H7=FALSE,'Project Information'!K4=FALSE)),"Y","N")</f>
        <v>N</v>
      </c>
      <c r="AA1175" s="265" t="str">
        <f t="shared" si="37"/>
        <v>N</v>
      </c>
    </row>
    <row r="1176" spans="1:27" hidden="1">
      <c r="A1176" s="73"/>
      <c r="B1176" s="73"/>
      <c r="C1176" s="73"/>
      <c r="D1176" s="166" t="s">
        <v>3185</v>
      </c>
      <c r="E1176" s="83"/>
      <c r="F1176" s="83" t="s">
        <v>3120</v>
      </c>
      <c r="G1176" s="83" t="s">
        <v>3042</v>
      </c>
      <c r="H1176" s="584" t="s">
        <v>3127</v>
      </c>
      <c r="I1176" s="90">
        <v>0.02</v>
      </c>
      <c r="J1176" s="89"/>
      <c r="K1176" s="89"/>
      <c r="L1176" s="85"/>
      <c r="M1176" s="85"/>
      <c r="N1176" s="85"/>
      <c r="O1176" s="85"/>
      <c r="P1176" s="168">
        <v>0</v>
      </c>
      <c r="Q1176" s="87"/>
      <c r="Z1176" s="265" t="str">
        <f>IF(AND('Scope of Work'!D25=TRUE,'Scope of Work'!J2=TRUE,OR('Scope of Work'!J58=TRUE,'Scope of Work'!J59=TRUE,H7=FALSE,'Project Information'!K4=FALSE)),"Y","N")</f>
        <v>N</v>
      </c>
      <c r="AA1176" s="265" t="str">
        <f t="shared" si="37"/>
        <v>N</v>
      </c>
    </row>
    <row r="1177" spans="1:27" hidden="1">
      <c r="A1177" s="73"/>
      <c r="B1177" s="73"/>
      <c r="C1177" s="73"/>
      <c r="D1177" s="166" t="s">
        <v>3186</v>
      </c>
      <c r="E1177" s="83"/>
      <c r="F1177" s="83" t="s">
        <v>3120</v>
      </c>
      <c r="G1177" s="83" t="s">
        <v>3042</v>
      </c>
      <c r="H1177" s="584" t="s">
        <v>3127</v>
      </c>
      <c r="I1177" s="90">
        <v>0.03</v>
      </c>
      <c r="J1177" s="89"/>
      <c r="K1177" s="89"/>
      <c r="L1177" s="85"/>
      <c r="M1177" s="85"/>
      <c r="N1177" s="85"/>
      <c r="O1177" s="85"/>
      <c r="P1177" s="168">
        <v>0</v>
      </c>
      <c r="Q1177" s="87"/>
      <c r="Z1177" s="265" t="str">
        <f>IF(AND('Scope of Work'!D25=TRUE,'Scope of Work'!J2=TRUE,OR('Scope of Work'!J58=TRUE,'Scope of Work'!J59=TRUE,H7=FALSE,'Project Information'!K4=FALSE)),"Y","N")</f>
        <v>N</v>
      </c>
      <c r="AA1177" s="265" t="str">
        <f t="shared" si="37"/>
        <v>N</v>
      </c>
    </row>
    <row r="1178" spans="1:27" hidden="1">
      <c r="A1178" s="73"/>
      <c r="B1178" s="73"/>
      <c r="C1178" s="73"/>
      <c r="D1178" s="166" t="s">
        <v>3187</v>
      </c>
      <c r="E1178" s="83"/>
      <c r="F1178" s="83" t="s">
        <v>3120</v>
      </c>
      <c r="G1178" s="83" t="s">
        <v>3042</v>
      </c>
      <c r="H1178" s="584" t="s">
        <v>3188</v>
      </c>
      <c r="I1178" s="90">
        <v>0.04</v>
      </c>
      <c r="J1178" s="89"/>
      <c r="K1178" s="89"/>
      <c r="L1178" s="85"/>
      <c r="M1178" s="85"/>
      <c r="N1178" s="85"/>
      <c r="O1178" s="85"/>
      <c r="P1178" s="168">
        <v>0</v>
      </c>
      <c r="Q1178" s="87"/>
      <c r="Z1178" s="265" t="str">
        <f>IF(AND('Scope of Work'!D25=TRUE,'Scope of Work'!J2=TRUE,OR('Scope of Work'!J58=TRUE,'Scope of Work'!J59=TRUE,H7=FALSE,'Project Information'!K4=FALSE)),"Y","N")</f>
        <v>N</v>
      </c>
      <c r="AA1178" s="265" t="str">
        <f t="shared" si="37"/>
        <v>N</v>
      </c>
    </row>
    <row r="1179" spans="1:27" hidden="1">
      <c r="A1179" s="73"/>
      <c r="B1179" s="73"/>
      <c r="C1179" s="73"/>
      <c r="D1179" s="166" t="s">
        <v>3189</v>
      </c>
      <c r="E1179" s="83"/>
      <c r="F1179" s="83" t="s">
        <v>3120</v>
      </c>
      <c r="G1179" s="83" t="s">
        <v>3042</v>
      </c>
      <c r="H1179" s="584" t="s">
        <v>3188</v>
      </c>
      <c r="I1179" s="90">
        <v>2.67</v>
      </c>
      <c r="J1179" s="89"/>
      <c r="K1179" s="89"/>
      <c r="L1179" s="85"/>
      <c r="M1179" s="85"/>
      <c r="N1179" s="85"/>
      <c r="O1179" s="85"/>
      <c r="P1179" s="168">
        <v>0</v>
      </c>
      <c r="Q1179" s="87"/>
      <c r="Z1179" s="265" t="str">
        <f>IF(AND('Scope of Work'!D25=TRUE,'Scope of Work'!J2=TRUE,OR('Scope of Work'!J58=TRUE,'Scope of Work'!J59=TRUE,H7=FALSE,'Project Information'!K4=FALSE)),"Y","N")</f>
        <v>N</v>
      </c>
      <c r="AA1179" s="265" t="str">
        <f t="shared" si="37"/>
        <v>N</v>
      </c>
    </row>
    <row r="1180" spans="1:27" hidden="1">
      <c r="A1180" s="73"/>
      <c r="B1180" s="73"/>
      <c r="C1180" s="73"/>
      <c r="D1180" s="166" t="s">
        <v>3190</v>
      </c>
      <c r="E1180" s="83"/>
      <c r="F1180" s="83" t="s">
        <v>3120</v>
      </c>
      <c r="G1180" s="83" t="s">
        <v>3042</v>
      </c>
      <c r="H1180" s="584" t="s">
        <v>3142</v>
      </c>
      <c r="I1180" s="90">
        <v>2.52</v>
      </c>
      <c r="J1180" s="89"/>
      <c r="K1180" s="89"/>
      <c r="L1180" s="85"/>
      <c r="M1180" s="85"/>
      <c r="N1180" s="85"/>
      <c r="O1180" s="85"/>
      <c r="P1180" s="168">
        <v>0</v>
      </c>
      <c r="Q1180" s="87"/>
      <c r="Z1180" s="265" t="str">
        <f>IF(AND('Scope of Work'!D25=TRUE,'Scope of Work'!J2=TRUE,OR('Scope of Work'!J58=TRUE,'Scope of Work'!J59=TRUE,H7=FALSE,'Project Information'!K4=FALSE)),"Y","N")</f>
        <v>N</v>
      </c>
      <c r="AA1180" s="265" t="str">
        <f t="shared" si="37"/>
        <v>N</v>
      </c>
    </row>
    <row r="1181" spans="1:27" hidden="1">
      <c r="A1181" s="73"/>
      <c r="B1181" s="73"/>
      <c r="C1181" s="73"/>
      <c r="D1181" s="166" t="s">
        <v>3191</v>
      </c>
      <c r="E1181" s="83"/>
      <c r="F1181" s="83" t="s">
        <v>3120</v>
      </c>
      <c r="G1181" s="83" t="s">
        <v>3042</v>
      </c>
      <c r="H1181" s="584" t="s">
        <v>3142</v>
      </c>
      <c r="I1181" s="90">
        <v>2.6</v>
      </c>
      <c r="J1181" s="89"/>
      <c r="K1181" s="89"/>
      <c r="L1181" s="85"/>
      <c r="M1181" s="85"/>
      <c r="N1181" s="85"/>
      <c r="O1181" s="85"/>
      <c r="P1181" s="168">
        <v>0</v>
      </c>
      <c r="Q1181" s="87"/>
      <c r="Z1181" s="265" t="str">
        <f>IF(AND('Scope of Work'!D25=TRUE,'Scope of Work'!J2=TRUE,OR('Scope of Work'!J58=TRUE,'Scope of Work'!J59=TRUE,H7=FALSE,'Project Information'!K4=FALSE)),"Y","N")</f>
        <v>N</v>
      </c>
      <c r="AA1181" s="265" t="str">
        <f t="shared" si="37"/>
        <v>N</v>
      </c>
    </row>
    <row r="1182" spans="1:27" hidden="1">
      <c r="A1182" s="73"/>
      <c r="B1182" s="73"/>
      <c r="C1182" s="73"/>
      <c r="D1182" s="588"/>
      <c r="E1182" s="589"/>
      <c r="F1182" s="589"/>
      <c r="G1182" s="367" t="s">
        <v>3192</v>
      </c>
      <c r="H1182" s="367" t="s">
        <v>22</v>
      </c>
      <c r="I1182" s="368" t="s">
        <v>23</v>
      </c>
      <c r="J1182" s="369" t="s">
        <v>24</v>
      </c>
      <c r="K1182" s="368" t="s">
        <v>25</v>
      </c>
      <c r="L1182" s="370" t="s">
        <v>26</v>
      </c>
      <c r="M1182" s="370" t="s">
        <v>26</v>
      </c>
      <c r="N1182" s="367" t="s">
        <v>27</v>
      </c>
      <c r="O1182" s="367" t="s">
        <v>28</v>
      </c>
      <c r="P1182" s="367" t="s">
        <v>29</v>
      </c>
      <c r="Q1182" s="371" t="s">
        <v>30</v>
      </c>
      <c r="Z1182" s="265" t="str">
        <f>IF(OR('Scope of Work'!D25=TRUE,'Scope of Work'!G2=3),IF(COUNTIF(AA1184,"Y"),"Show","Hide"),IF(COUNTIF(Z1184,"Y"),"Show","Hide"))</f>
        <v>Hide</v>
      </c>
      <c r="AA1182" s="265" t="str">
        <f>IF(Z1182="Show","Y","N")</f>
        <v>N</v>
      </c>
    </row>
    <row r="1183" spans="1:27" hidden="1">
      <c r="A1183" s="73"/>
      <c r="B1183" s="73"/>
      <c r="C1183" s="73"/>
      <c r="D1183" s="364"/>
      <c r="E1183" s="365"/>
      <c r="F1183" s="365"/>
      <c r="G1183" s="367" t="s">
        <v>3111</v>
      </c>
      <c r="H1183" s="370" t="s">
        <v>32</v>
      </c>
      <c r="I1183" s="368" t="s">
        <v>33</v>
      </c>
      <c r="J1183" s="368" t="s">
        <v>33</v>
      </c>
      <c r="K1183" s="368" t="s">
        <v>33</v>
      </c>
      <c r="L1183" s="370" t="s">
        <v>33</v>
      </c>
      <c r="M1183" s="370" t="s">
        <v>29</v>
      </c>
      <c r="N1183" s="367" t="s">
        <v>34</v>
      </c>
      <c r="O1183" s="367" t="s">
        <v>29</v>
      </c>
      <c r="P1183" s="367"/>
      <c r="Q1183" s="371"/>
      <c r="Z1183" s="265" t="str">
        <f>IF(OR('Scope of Work'!D25=TRUE,'Scope of Work'!G2=3),IF(COUNTIF(AA1184,"Y"),"Show","Hide"),IF(COUNTIF(Z1184,"Y"),"Show","Hide"))</f>
        <v>Hide</v>
      </c>
      <c r="AA1183" s="265" t="str">
        <f>IF(Z1183="Show","Y","N")</f>
        <v>N</v>
      </c>
    </row>
    <row r="1184" spans="1:27" hidden="1">
      <c r="A1184" s="73"/>
      <c r="B1184" s="73"/>
      <c r="C1184" s="73"/>
      <c r="D1184" s="166" t="s">
        <v>3193</v>
      </c>
      <c r="E1184" s="83"/>
      <c r="F1184" s="83" t="s">
        <v>3120</v>
      </c>
      <c r="G1184" s="83" t="s">
        <v>3042</v>
      </c>
      <c r="H1184" s="584" t="s">
        <v>3194</v>
      </c>
      <c r="I1184" s="167">
        <v>31.1</v>
      </c>
      <c r="J1184" s="89"/>
      <c r="K1184" s="89"/>
      <c r="L1184" s="85"/>
      <c r="M1184" s="85"/>
      <c r="N1184" s="85"/>
      <c r="O1184" s="85"/>
      <c r="P1184" s="168">
        <v>0</v>
      </c>
      <c r="Q1184" s="87"/>
      <c r="Z1184" s="265" t="str">
        <f>IF(AND('Scope of Work'!D25=TRUE,'Scope of Work'!J2=TRUE,OR('Scope of Work'!J58=TRUE,'Scope of Work'!J59=TRUE,H7=FALSE,'Project Information'!K4=FALSE)),"Y","N")</f>
        <v>N</v>
      </c>
      <c r="AA1184" s="265" t="str">
        <f t="shared" si="37"/>
        <v>N</v>
      </c>
    </row>
    <row r="1185" spans="1:27" hidden="1">
      <c r="A1185" s="73"/>
      <c r="B1185" s="73"/>
      <c r="C1185" s="73"/>
      <c r="D1185" s="166" t="s">
        <v>3195</v>
      </c>
      <c r="E1185" s="83"/>
      <c r="F1185" s="83"/>
      <c r="G1185" s="83" t="s">
        <v>3196</v>
      </c>
      <c r="H1185" s="584"/>
      <c r="I1185" s="167">
        <v>-31.1</v>
      </c>
      <c r="J1185" s="89"/>
      <c r="K1185" s="89"/>
      <c r="L1185" s="85"/>
      <c r="M1185" s="85"/>
      <c r="N1185" s="85"/>
      <c r="O1185" s="85"/>
      <c r="P1185" s="168">
        <v>0</v>
      </c>
      <c r="Q1185" s="87"/>
      <c r="Z1185" s="265" t="str">
        <f>IF(AND('Scope of Work'!D25=TRUE,'Scope of Work'!J2=TRUE,OR('Scope of Work'!J58=TRUE,'Scope of Work'!J59=TRUE,H7=FALSE,'Project Information'!K4=FALSE)),"Y","N")</f>
        <v>N</v>
      </c>
      <c r="AA1185" s="265" t="str">
        <f t="shared" si="37"/>
        <v>N</v>
      </c>
    </row>
    <row r="1186" spans="1:27" hidden="1">
      <c r="A1186" s="73"/>
      <c r="B1186" s="73"/>
      <c r="C1186" s="73"/>
      <c r="D1186" s="588"/>
      <c r="E1186" s="589"/>
      <c r="F1186" s="589"/>
      <c r="G1186" s="367" t="s">
        <v>3197</v>
      </c>
      <c r="H1186" s="367" t="s">
        <v>22</v>
      </c>
      <c r="I1186" s="368" t="s">
        <v>23</v>
      </c>
      <c r="J1186" s="369" t="s">
        <v>24</v>
      </c>
      <c r="K1186" s="368" t="s">
        <v>25</v>
      </c>
      <c r="L1186" s="370" t="s">
        <v>26</v>
      </c>
      <c r="M1186" s="370" t="s">
        <v>26</v>
      </c>
      <c r="N1186" s="367" t="s">
        <v>27</v>
      </c>
      <c r="O1186" s="367" t="s">
        <v>28</v>
      </c>
      <c r="P1186" s="367" t="s">
        <v>29</v>
      </c>
      <c r="Q1186" s="371" t="s">
        <v>30</v>
      </c>
      <c r="Z1186" s="265" t="str">
        <f>IF(OR('Scope of Work'!D25=TRUE,'Scope of Work'!G2=3),IF(COUNTIF(AA1188,"Y"),"Show","Hide"),IF(COUNTIF(Z1188,"Y"),"Show","Hide"))</f>
        <v>Hide</v>
      </c>
      <c r="AA1186" s="265" t="str">
        <f>IF(Z1186="Show","Y","N")</f>
        <v>N</v>
      </c>
    </row>
    <row r="1187" spans="1:27" hidden="1">
      <c r="A1187" s="73"/>
      <c r="B1187" s="73"/>
      <c r="C1187" s="73"/>
      <c r="D1187" s="364"/>
      <c r="E1187" s="365"/>
      <c r="F1187" s="365"/>
      <c r="G1187" s="367" t="s">
        <v>3111</v>
      </c>
      <c r="H1187" s="370" t="s">
        <v>32</v>
      </c>
      <c r="I1187" s="368" t="s">
        <v>33</v>
      </c>
      <c r="J1187" s="368" t="s">
        <v>33</v>
      </c>
      <c r="K1187" s="368" t="s">
        <v>33</v>
      </c>
      <c r="L1187" s="370" t="s">
        <v>33</v>
      </c>
      <c r="M1187" s="370" t="s">
        <v>29</v>
      </c>
      <c r="N1187" s="367" t="s">
        <v>34</v>
      </c>
      <c r="O1187" s="367" t="s">
        <v>29</v>
      </c>
      <c r="P1187" s="367"/>
      <c r="Q1187" s="371"/>
      <c r="Z1187" s="265" t="str">
        <f>IF(OR('Scope of Work'!D25=TRUE,'Scope of Work'!G2=3),IF(COUNTIF(AA1188,"Y"),"Show","Hide"),IF(COUNTIF(Z1188,"Y"),"Show","Hide"))</f>
        <v>Hide</v>
      </c>
      <c r="AA1187" s="265" t="str">
        <f>IF(Z1187="Show","Y","N")</f>
        <v>N</v>
      </c>
    </row>
    <row r="1188" spans="1:27" hidden="1">
      <c r="A1188" s="73"/>
      <c r="B1188" s="73"/>
      <c r="C1188" s="73"/>
      <c r="D1188" s="166" t="s">
        <v>3198</v>
      </c>
      <c r="E1188" s="83"/>
      <c r="F1188" s="83" t="s">
        <v>3120</v>
      </c>
      <c r="G1188" s="83" t="s">
        <v>3042</v>
      </c>
      <c r="H1188" s="584" t="s">
        <v>3183</v>
      </c>
      <c r="I1188" s="167">
        <v>4.99</v>
      </c>
      <c r="J1188" s="89"/>
      <c r="K1188" s="89"/>
      <c r="L1188" s="85"/>
      <c r="M1188" s="85"/>
      <c r="N1188" s="85"/>
      <c r="O1188" s="85"/>
      <c r="P1188" s="168">
        <v>0</v>
      </c>
      <c r="Q1188" s="87"/>
      <c r="Z1188" s="265" t="str">
        <f>IF(AND('Scope of Work'!D25=TRUE,'Scope of Work'!J2=TRUE,OR('Scope of Work'!J58=TRUE,'Scope of Work'!J59=TRUE,H7=FALSE,'Project Information'!K4=FALSE)),"Y","N")</f>
        <v>N</v>
      </c>
      <c r="AA1188" s="265" t="str">
        <f t="shared" si="37"/>
        <v>N</v>
      </c>
    </row>
    <row r="1189" spans="1:27" hidden="1">
      <c r="A1189" s="73"/>
      <c r="B1189" s="73"/>
      <c r="C1189" s="73"/>
      <c r="D1189" s="166" t="s">
        <v>3199</v>
      </c>
      <c r="E1189" s="83"/>
      <c r="F1189" s="83"/>
      <c r="G1189" s="83" t="s">
        <v>3196</v>
      </c>
      <c r="H1189" s="584"/>
      <c r="I1189" s="167">
        <v>-4.99</v>
      </c>
      <c r="J1189" s="89"/>
      <c r="K1189" s="89"/>
      <c r="L1189" s="85"/>
      <c r="M1189" s="85"/>
      <c r="N1189" s="85"/>
      <c r="O1189" s="85"/>
      <c r="P1189" s="168">
        <v>0</v>
      </c>
      <c r="Q1189" s="87"/>
      <c r="Z1189" s="265" t="str">
        <f>IF(AND('Scope of Work'!D25=TRUE,'Scope of Work'!J2=TRUE,OR('Scope of Work'!J58=TRUE,'Scope of Work'!J59=TRUE,H7=FALSE,'Project Information'!K4=FALSE)),"Y","N")</f>
        <v>N</v>
      </c>
      <c r="AA1189" s="265" t="str">
        <f t="shared" si="37"/>
        <v>N</v>
      </c>
    </row>
    <row r="1190" spans="1:27" hidden="1">
      <c r="A1190" s="73"/>
      <c r="B1190" s="73"/>
      <c r="C1190" s="73"/>
      <c r="D1190" s="590"/>
      <c r="E1190" s="591"/>
      <c r="F1190" s="591"/>
      <c r="G1190" s="592" t="s">
        <v>3040</v>
      </c>
      <c r="H1190" s="592" t="s">
        <v>1939</v>
      </c>
      <c r="I1190" s="593" t="s">
        <v>23</v>
      </c>
      <c r="J1190" s="594" t="s">
        <v>24</v>
      </c>
      <c r="K1190" s="593" t="s">
        <v>25</v>
      </c>
      <c r="L1190" s="595" t="s">
        <v>26</v>
      </c>
      <c r="M1190" s="595" t="s">
        <v>26</v>
      </c>
      <c r="N1190" s="592" t="s">
        <v>27</v>
      </c>
      <c r="O1190" s="592" t="s">
        <v>28</v>
      </c>
      <c r="P1190" s="592" t="s">
        <v>29</v>
      </c>
      <c r="Q1190" s="596" t="s">
        <v>30</v>
      </c>
      <c r="Z1190" s="265" t="str">
        <f>IF(OR('Scope of Work'!D25=TRUE,'Scope of Work'!G2=3),IF(COUNTIF(AA1192:AA1197,"Y"),"Show","Hide"),IF(COUNTIF(Z1192:Z1197,"Y"),"Show","Hide"))</f>
        <v>Hide</v>
      </c>
      <c r="AA1190" s="265" t="str">
        <f>IF(Z1190="Show","Y","N")</f>
        <v>N</v>
      </c>
    </row>
    <row r="1191" spans="1:27" hidden="1">
      <c r="A1191" s="73"/>
      <c r="B1191" s="73"/>
      <c r="C1191" s="73"/>
      <c r="D1191" s="597"/>
      <c r="E1191" s="598"/>
      <c r="F1191" s="598"/>
      <c r="G1191" s="592" t="s">
        <v>3111</v>
      </c>
      <c r="H1191" s="595" t="s">
        <v>32</v>
      </c>
      <c r="I1191" s="593" t="s">
        <v>33</v>
      </c>
      <c r="J1191" s="593" t="s">
        <v>33</v>
      </c>
      <c r="K1191" s="593" t="s">
        <v>33</v>
      </c>
      <c r="L1191" s="595" t="s">
        <v>33</v>
      </c>
      <c r="M1191" s="595" t="s">
        <v>29</v>
      </c>
      <c r="N1191" s="592" t="s">
        <v>34</v>
      </c>
      <c r="O1191" s="592" t="s">
        <v>29</v>
      </c>
      <c r="P1191" s="592"/>
      <c r="Q1191" s="596"/>
      <c r="Z1191" s="265" t="str">
        <f>IF(OR('Scope of Work'!D25=TRUE,'Scope of Work'!G2=3),IF(COUNTIF(AA1192:AA1197,"Y"),"Show","Hide"),IF(COUNTIF(Z1192:Z1197,"Y"),"Show","Hide"))</f>
        <v>Hide</v>
      </c>
      <c r="AA1191" s="265" t="str">
        <f>IF(Z1191="Show","Y","N")</f>
        <v>N</v>
      </c>
    </row>
    <row r="1192" spans="1:27" ht="28.5" hidden="1">
      <c r="A1192" s="73"/>
      <c r="B1192" s="73"/>
      <c r="C1192" s="73"/>
      <c r="D1192" s="166" t="s">
        <v>3200</v>
      </c>
      <c r="E1192" s="83"/>
      <c r="F1192" s="83"/>
      <c r="G1192" s="83" t="s">
        <v>3042</v>
      </c>
      <c r="H1192" s="599" t="s">
        <v>3201</v>
      </c>
      <c r="I1192" s="167">
        <v>100</v>
      </c>
      <c r="J1192" s="89"/>
      <c r="K1192" s="89"/>
      <c r="L1192" s="85"/>
      <c r="M1192" s="85"/>
      <c r="N1192" s="85"/>
      <c r="O1192" s="85"/>
      <c r="P1192" s="168">
        <v>0</v>
      </c>
      <c r="Q1192" s="87"/>
      <c r="Z1192" s="265" t="str">
        <f>IF(AND('Scope of Work'!D25=TRUE,'Scope of Work'!P2=TRUE,OR('Scope of Work'!P24=TRUE,'Scope of Work'!P27=TRUE,H7=FALSE,'Project Information'!K4=FALSE)),"Y","N")</f>
        <v>N</v>
      </c>
      <c r="AA1192" s="265" t="str">
        <f t="shared" si="37"/>
        <v>N</v>
      </c>
    </row>
    <row r="1193" spans="1:27" hidden="1">
      <c r="A1193" s="73"/>
      <c r="B1193" s="73"/>
      <c r="C1193" s="73"/>
      <c r="D1193" s="166" t="s">
        <v>3202</v>
      </c>
      <c r="E1193" s="83"/>
      <c r="F1193" s="83"/>
      <c r="G1193" s="83" t="s">
        <v>3044</v>
      </c>
      <c r="H1193" s="584"/>
      <c r="I1193" s="89"/>
      <c r="J1193" s="89"/>
      <c r="K1193" s="167">
        <v>5</v>
      </c>
      <c r="L1193" s="85"/>
      <c r="M1193" s="85"/>
      <c r="N1193" s="85"/>
      <c r="O1193" s="85"/>
      <c r="P1193" s="168">
        <v>0</v>
      </c>
      <c r="Q1193" s="87"/>
      <c r="Z1193" s="265" t="str">
        <f>IF(AND('Scope of Work'!D25=TRUE,'Scope of Work'!P2=TRUE,OR('Scope of Work'!P24=TRUE,'Scope of Work'!P27=TRUE,H7=FALSE,'Project Information'!K4=FALSE)),"Y","N")</f>
        <v>N</v>
      </c>
      <c r="AA1193" s="265" t="str">
        <f t="shared" si="37"/>
        <v>N</v>
      </c>
    </row>
    <row r="1194" spans="1:27" hidden="1">
      <c r="A1194" s="73"/>
      <c r="B1194" s="73"/>
      <c r="C1194" s="73"/>
      <c r="D1194" s="166" t="s">
        <v>3203</v>
      </c>
      <c r="E1194" s="83"/>
      <c r="F1194" s="83"/>
      <c r="G1194" s="83" t="s">
        <v>3042</v>
      </c>
      <c r="H1194" s="584" t="s">
        <v>3204</v>
      </c>
      <c r="I1194" s="167">
        <v>100</v>
      </c>
      <c r="J1194" s="89"/>
      <c r="K1194" s="89"/>
      <c r="L1194" s="85"/>
      <c r="M1194" s="85"/>
      <c r="N1194" s="85"/>
      <c r="O1194" s="85"/>
      <c r="P1194" s="168">
        <v>0</v>
      </c>
      <c r="Q1194" s="87"/>
      <c r="Z1194" s="265" t="str">
        <f>IF(AND('Scope of Work'!D25=TRUE,'Scope of Work'!P2=TRUE,OR('Scope of Work'!P24=TRUE,'Scope of Work'!P27=TRUE,H7=FALSE,'Project Information'!K4=FALSE)),"Y","N")</f>
        <v>N</v>
      </c>
      <c r="AA1194" s="265" t="str">
        <f t="shared" si="37"/>
        <v>N</v>
      </c>
    </row>
    <row r="1195" spans="1:27" hidden="1">
      <c r="A1195" s="73"/>
      <c r="B1195" s="73"/>
      <c r="C1195" s="73"/>
      <c r="D1195" s="166" t="s">
        <v>3205</v>
      </c>
      <c r="E1195" s="83"/>
      <c r="F1195" s="83"/>
      <c r="G1195" s="83" t="s">
        <v>3044</v>
      </c>
      <c r="H1195" s="584"/>
      <c r="I1195" s="89"/>
      <c r="J1195" s="89"/>
      <c r="K1195" s="167">
        <v>7.5</v>
      </c>
      <c r="L1195" s="85"/>
      <c r="M1195" s="85"/>
      <c r="N1195" s="85"/>
      <c r="O1195" s="85"/>
      <c r="P1195" s="168">
        <v>0</v>
      </c>
      <c r="Q1195" s="87"/>
      <c r="Z1195" s="265" t="str">
        <f>IF(AND('Scope of Work'!D25=TRUE,'Scope of Work'!P2=TRUE,OR('Scope of Work'!P24=TRUE,'Scope of Work'!P27=TRUE,H7=FALSE,'Project Information'!K4=FALSE)),"Y","N")</f>
        <v>N</v>
      </c>
      <c r="AA1195" s="265" t="str">
        <f t="shared" si="37"/>
        <v>N</v>
      </c>
    </row>
    <row r="1196" spans="1:27" ht="28.5" hidden="1">
      <c r="A1196" s="73"/>
      <c r="B1196" s="73"/>
      <c r="C1196" s="73"/>
      <c r="D1196" s="166" t="s">
        <v>3206</v>
      </c>
      <c r="E1196" s="83"/>
      <c r="F1196" s="83" t="s">
        <v>3207</v>
      </c>
      <c r="G1196" s="83" t="s">
        <v>3042</v>
      </c>
      <c r="H1196" s="599" t="s">
        <v>3201</v>
      </c>
      <c r="I1196" s="167">
        <v>100</v>
      </c>
      <c r="J1196" s="89"/>
      <c r="K1196" s="89"/>
      <c r="L1196" s="85"/>
      <c r="M1196" s="85"/>
      <c r="N1196" s="85"/>
      <c r="O1196" s="85"/>
      <c r="P1196" s="168">
        <v>0</v>
      </c>
      <c r="Q1196" s="87"/>
      <c r="Z1196" s="265" t="str">
        <f>IF(AND('Scope of Work'!D25=TRUE,'Scope of Work'!P2=TRUE,OR('Scope of Work'!P24=TRUE,'Scope of Work'!P27=TRUE,H7=FALSE,'Project Information'!K4=FALSE)),"Y","N")</f>
        <v>N</v>
      </c>
      <c r="AA1196" s="265" t="str">
        <f t="shared" si="37"/>
        <v>N</v>
      </c>
    </row>
    <row r="1197" spans="1:27" hidden="1">
      <c r="A1197" s="73"/>
      <c r="B1197" s="73"/>
      <c r="C1197" s="73"/>
      <c r="D1197" s="166" t="s">
        <v>3208</v>
      </c>
      <c r="E1197" s="83"/>
      <c r="F1197" s="83"/>
      <c r="G1197" s="83" t="s">
        <v>3044</v>
      </c>
      <c r="H1197" s="584"/>
      <c r="I1197" s="89"/>
      <c r="J1197" s="89"/>
      <c r="K1197" s="167">
        <v>10.5</v>
      </c>
      <c r="L1197" s="85"/>
      <c r="M1197" s="85"/>
      <c r="N1197" s="85"/>
      <c r="O1197" s="85"/>
      <c r="P1197" s="168">
        <v>0</v>
      </c>
      <c r="Q1197" s="87"/>
      <c r="Z1197" s="265" t="str">
        <f>IF(AND('Scope of Work'!D25=TRUE,'Scope of Work'!P2=TRUE,OR('Scope of Work'!P24=TRUE,'Scope of Work'!P27=TRUE,H7=FALSE,'Project Information'!K4=FALSE)),"Y","N")</f>
        <v>N</v>
      </c>
      <c r="AA1197" s="265" t="str">
        <f t="shared" si="37"/>
        <v>N</v>
      </c>
    </row>
    <row r="1198" spans="1:27" hidden="1">
      <c r="A1198" s="73"/>
      <c r="B1198" s="73"/>
      <c r="C1198" s="73"/>
      <c r="D1198" s="590"/>
      <c r="E1198" s="591"/>
      <c r="F1198" s="591"/>
      <c r="G1198" s="592" t="s">
        <v>3051</v>
      </c>
      <c r="H1198" s="592" t="s">
        <v>1939</v>
      </c>
      <c r="I1198" s="593" t="s">
        <v>23</v>
      </c>
      <c r="J1198" s="594" t="s">
        <v>24</v>
      </c>
      <c r="K1198" s="593" t="s">
        <v>25</v>
      </c>
      <c r="L1198" s="595" t="s">
        <v>26</v>
      </c>
      <c r="M1198" s="595" t="s">
        <v>26</v>
      </c>
      <c r="N1198" s="592" t="s">
        <v>27</v>
      </c>
      <c r="O1198" s="592" t="s">
        <v>28</v>
      </c>
      <c r="P1198" s="592" t="s">
        <v>29</v>
      </c>
      <c r="Q1198" s="596" t="s">
        <v>30</v>
      </c>
      <c r="Z1198" s="265" t="str">
        <f>IF(OR('Scope of Work'!D25=TRUE,'Scope of Work'!G2=3),IF(COUNTIF(AA1200:AA1202,"Y"),"Show","Hide"),IF(COUNTIF(Z1200:Z1202,"Y"),"Show","Hide"))</f>
        <v>Hide</v>
      </c>
      <c r="AA1198" s="265" t="str">
        <f>IF(Z1198="Show","Y","N")</f>
        <v>N</v>
      </c>
    </row>
    <row r="1199" spans="1:27" hidden="1">
      <c r="A1199" s="73"/>
      <c r="B1199" s="73"/>
      <c r="C1199" s="73"/>
      <c r="D1199" s="597"/>
      <c r="E1199" s="598"/>
      <c r="F1199" s="598"/>
      <c r="G1199" s="592" t="s">
        <v>3111</v>
      </c>
      <c r="H1199" s="595" t="s">
        <v>32</v>
      </c>
      <c r="I1199" s="593" t="s">
        <v>33</v>
      </c>
      <c r="J1199" s="593" t="s">
        <v>33</v>
      </c>
      <c r="K1199" s="593" t="s">
        <v>33</v>
      </c>
      <c r="L1199" s="595" t="s">
        <v>33</v>
      </c>
      <c r="M1199" s="595" t="s">
        <v>29</v>
      </c>
      <c r="N1199" s="592" t="s">
        <v>34</v>
      </c>
      <c r="O1199" s="592" t="s">
        <v>29</v>
      </c>
      <c r="P1199" s="592"/>
      <c r="Q1199" s="596"/>
      <c r="Z1199" s="265" t="str">
        <f>IF(OR('Scope of Work'!D25=TRUE,'Scope of Work'!G2=3),IF(COUNTIF(AA1200:AA1202,"Y"),"Show","Hide"),IF(COUNTIF(Z1200:Z1202,"Y"),"Show","Hide"))</f>
        <v>Hide</v>
      </c>
      <c r="AA1199" s="265" t="str">
        <f>IF(Z1199="Show","Y","N")</f>
        <v>N</v>
      </c>
    </row>
    <row r="1200" spans="1:27" ht="28.5" hidden="1">
      <c r="A1200" s="73"/>
      <c r="B1200" s="73"/>
      <c r="C1200" s="73"/>
      <c r="D1200" s="166" t="s">
        <v>3209</v>
      </c>
      <c r="E1200" s="83"/>
      <c r="F1200" s="83"/>
      <c r="G1200" s="83" t="s">
        <v>2409</v>
      </c>
      <c r="H1200" s="599" t="s">
        <v>3201</v>
      </c>
      <c r="I1200" s="167">
        <v>45.61</v>
      </c>
      <c r="J1200" s="89"/>
      <c r="K1200" s="167">
        <v>45.61</v>
      </c>
      <c r="L1200" s="85"/>
      <c r="M1200" s="85"/>
      <c r="N1200" s="85"/>
      <c r="O1200" s="85"/>
      <c r="P1200" s="168">
        <v>0</v>
      </c>
      <c r="Q1200" s="87"/>
      <c r="Z1200" s="265" t="str">
        <f>IF(AND('Scope of Work'!D25=TRUE,'Scope of Work'!P2=TRUE,OR('Scope of Work'!P24=TRUE,'Scope of Work'!P27=TRUE,H7=FALSE,'Project Information'!K4=FALSE)),"Y","N")</f>
        <v>N</v>
      </c>
      <c r="AA1200" s="265" t="str">
        <f t="shared" si="37"/>
        <v>N</v>
      </c>
    </row>
    <row r="1201" spans="1:27" hidden="1">
      <c r="A1201" s="73"/>
      <c r="B1201" s="73"/>
      <c r="C1201" s="73"/>
      <c r="D1201" s="166" t="s">
        <v>3210</v>
      </c>
      <c r="E1201" s="83"/>
      <c r="F1201" s="83"/>
      <c r="G1201" s="83" t="s">
        <v>2409</v>
      </c>
      <c r="H1201" s="584" t="s">
        <v>3204</v>
      </c>
      <c r="I1201" s="90">
        <v>46.62</v>
      </c>
      <c r="J1201" s="89"/>
      <c r="K1201" s="90">
        <v>46.62</v>
      </c>
      <c r="L1201" s="85"/>
      <c r="M1201" s="85"/>
      <c r="N1201" s="85"/>
      <c r="O1201" s="85"/>
      <c r="P1201" s="168">
        <v>0</v>
      </c>
      <c r="Q1201" s="87"/>
      <c r="Z1201" s="265" t="str">
        <f>IF(AND('Scope of Work'!D25=TRUE,'Scope of Work'!P2=TRUE,OR('Scope of Work'!P24=TRUE,'Scope of Work'!P27=TRUE,H7=FALSE,'Project Information'!K4=FALSE)),"Y","N")</f>
        <v>N</v>
      </c>
      <c r="AA1201" s="265" t="str">
        <f t="shared" si="37"/>
        <v>N</v>
      </c>
    </row>
    <row r="1202" spans="1:27" ht="28.5" hidden="1">
      <c r="A1202" s="73"/>
      <c r="B1202" s="73"/>
      <c r="C1202" s="73"/>
      <c r="D1202" s="166" t="s">
        <v>3211</v>
      </c>
      <c r="E1202" s="83"/>
      <c r="F1202" s="83" t="s">
        <v>3207</v>
      </c>
      <c r="G1202" s="83" t="s">
        <v>2409</v>
      </c>
      <c r="H1202" s="599" t="s">
        <v>3201</v>
      </c>
      <c r="I1202" s="90">
        <v>47.63</v>
      </c>
      <c r="J1202" s="89"/>
      <c r="K1202" s="90">
        <v>47.63</v>
      </c>
      <c r="L1202" s="85"/>
      <c r="M1202" s="85"/>
      <c r="N1202" s="85"/>
      <c r="O1202" s="85"/>
      <c r="P1202" s="168">
        <v>0</v>
      </c>
      <c r="Q1202" s="87"/>
      <c r="Z1202" s="265" t="str">
        <f>IF(AND('Scope of Work'!D25=TRUE,'Scope of Work'!P2=TRUE,OR('Scope of Work'!P24=TRUE,'Scope of Work'!P27=TRUE,H7=FALSE,'Project Information'!K4=FALSE)),"Y","N")</f>
        <v>N</v>
      </c>
      <c r="AA1202" s="265" t="str">
        <f t="shared" si="37"/>
        <v>N</v>
      </c>
    </row>
    <row r="1203" spans="1:27" hidden="1">
      <c r="A1203" s="73"/>
      <c r="B1203" s="73"/>
      <c r="C1203" s="73"/>
      <c r="D1203" s="590"/>
      <c r="E1203" s="591"/>
      <c r="F1203" s="591"/>
      <c r="G1203" s="592" t="s">
        <v>3056</v>
      </c>
      <c r="H1203" s="592" t="s">
        <v>1939</v>
      </c>
      <c r="I1203" s="593" t="s">
        <v>23</v>
      </c>
      <c r="J1203" s="594" t="s">
        <v>24</v>
      </c>
      <c r="K1203" s="593" t="s">
        <v>25</v>
      </c>
      <c r="L1203" s="595" t="s">
        <v>26</v>
      </c>
      <c r="M1203" s="595" t="s">
        <v>26</v>
      </c>
      <c r="N1203" s="592" t="s">
        <v>27</v>
      </c>
      <c r="O1203" s="592" t="s">
        <v>28</v>
      </c>
      <c r="P1203" s="592" t="s">
        <v>29</v>
      </c>
      <c r="Q1203" s="596" t="s">
        <v>30</v>
      </c>
      <c r="Z1203" s="265" t="str">
        <f>IF(OR('Scope of Work'!D25=TRUE,'Scope of Work'!G2=3),IF(COUNTIF(AA1205:AA1208,"Y"),"Show","Hide"),IF(COUNTIF(Z1205:Z1208,"Y"),"Show","Hide"))</f>
        <v>Hide</v>
      </c>
      <c r="AA1203" s="265" t="str">
        <f>IF(Z1203="Show","Y","N")</f>
        <v>N</v>
      </c>
    </row>
    <row r="1204" spans="1:27" hidden="1">
      <c r="A1204" s="73"/>
      <c r="B1204" s="73"/>
      <c r="C1204" s="73"/>
      <c r="D1204" s="597"/>
      <c r="E1204" s="598"/>
      <c r="F1204" s="598"/>
      <c r="G1204" s="592" t="s">
        <v>3111</v>
      </c>
      <c r="H1204" s="595" t="s">
        <v>32</v>
      </c>
      <c r="I1204" s="593" t="s">
        <v>33</v>
      </c>
      <c r="J1204" s="593" t="s">
        <v>33</v>
      </c>
      <c r="K1204" s="593" t="s">
        <v>33</v>
      </c>
      <c r="L1204" s="595" t="s">
        <v>33</v>
      </c>
      <c r="M1204" s="595" t="s">
        <v>29</v>
      </c>
      <c r="N1204" s="592" t="s">
        <v>34</v>
      </c>
      <c r="O1204" s="592" t="s">
        <v>29</v>
      </c>
      <c r="P1204" s="592"/>
      <c r="Q1204" s="596"/>
      <c r="Z1204" s="265" t="str">
        <f>IF(OR('Scope of Work'!D25=TRUE,'Scope of Work'!G2=3),IF(COUNTIF(AA1205:AA1208,"Y"),"Show","Hide"),IF(COUNTIF(Z1205:Z1208,"Y"),"Show","Hide"))</f>
        <v>Hide</v>
      </c>
      <c r="AA1204" s="265" t="str">
        <f>IF(Z1204="Show","Y","N")</f>
        <v>N</v>
      </c>
    </row>
    <row r="1205" spans="1:27" ht="28.5" hidden="1">
      <c r="A1205" s="73"/>
      <c r="B1205" s="73"/>
      <c r="C1205" s="73"/>
      <c r="D1205" s="166" t="s">
        <v>3212</v>
      </c>
      <c r="E1205" s="83"/>
      <c r="F1205" s="83"/>
      <c r="G1205" s="83" t="s">
        <v>3042</v>
      </c>
      <c r="H1205" s="599" t="s">
        <v>3201</v>
      </c>
      <c r="I1205" s="167">
        <v>100</v>
      </c>
      <c r="J1205" s="89"/>
      <c r="K1205" s="89"/>
      <c r="L1205" s="85"/>
      <c r="M1205" s="85"/>
      <c r="N1205" s="85"/>
      <c r="O1205" s="85"/>
      <c r="P1205" s="168">
        <v>0</v>
      </c>
      <c r="Q1205" s="87"/>
      <c r="Z1205" s="265" t="str">
        <f>IF(AND('Scope of Work'!D25=TRUE,'Scope of Work'!P2=TRUE,OR('Scope of Work'!P24=TRUE,'Scope of Work'!P27=TRUE,H7=FALSE,'Project Information'!K4=FALSE)),"Y","N")</f>
        <v>N</v>
      </c>
      <c r="AA1205" s="265" t="str">
        <f t="shared" si="37"/>
        <v>N</v>
      </c>
    </row>
    <row r="1206" spans="1:27" hidden="1">
      <c r="A1206" s="73"/>
      <c r="B1206" s="73"/>
      <c r="C1206" s="73"/>
      <c r="D1206" s="166" t="s">
        <v>3213</v>
      </c>
      <c r="E1206" s="83"/>
      <c r="F1206" s="83"/>
      <c r="G1206" s="83" t="s">
        <v>3044</v>
      </c>
      <c r="H1206" s="584"/>
      <c r="I1206" s="89"/>
      <c r="J1206" s="89"/>
      <c r="K1206" s="90">
        <v>12</v>
      </c>
      <c r="L1206" s="85"/>
      <c r="M1206" s="85"/>
      <c r="N1206" s="85"/>
      <c r="O1206" s="85"/>
      <c r="P1206" s="168">
        <v>0</v>
      </c>
      <c r="Q1206" s="87"/>
      <c r="Z1206" s="265" t="str">
        <f>IF(AND('Scope of Work'!D25=TRUE,'Scope of Work'!P2=TRUE,OR('Scope of Work'!P24=TRUE,'Scope of Work'!P27=TRUE,H7=FALSE,'Project Information'!K4=FALSE)),"Y","N")</f>
        <v>N</v>
      </c>
      <c r="AA1206" s="265" t="str">
        <f t="shared" si="37"/>
        <v>N</v>
      </c>
    </row>
    <row r="1207" spans="1:27" ht="28.5" hidden="1">
      <c r="A1207" s="73"/>
      <c r="B1207" s="73"/>
      <c r="C1207" s="73"/>
      <c r="D1207" s="166" t="s">
        <v>3214</v>
      </c>
      <c r="E1207" s="83"/>
      <c r="F1207" s="83" t="s">
        <v>3207</v>
      </c>
      <c r="G1207" s="83" t="s">
        <v>3042</v>
      </c>
      <c r="H1207" s="599" t="s">
        <v>3201</v>
      </c>
      <c r="I1207" s="167">
        <v>100</v>
      </c>
      <c r="J1207" s="89"/>
      <c r="K1207" s="89"/>
      <c r="L1207" s="85"/>
      <c r="M1207" s="85"/>
      <c r="N1207" s="85"/>
      <c r="O1207" s="85"/>
      <c r="P1207" s="168">
        <v>0</v>
      </c>
      <c r="Q1207" s="87"/>
      <c r="Z1207" s="265" t="str">
        <f>IF(AND('Scope of Work'!D25=TRUE,'Scope of Work'!P2=TRUE,OR('Scope of Work'!P24=TRUE,'Scope of Work'!P27=TRUE,H7=FALSE,'Project Information'!K4=FALSE)),"Y","N")</f>
        <v>N</v>
      </c>
      <c r="AA1207" s="265" t="str">
        <f t="shared" si="37"/>
        <v>N</v>
      </c>
    </row>
    <row r="1208" spans="1:27" hidden="1">
      <c r="A1208" s="73"/>
      <c r="B1208" s="73"/>
      <c r="C1208" s="73"/>
      <c r="D1208" s="166" t="s">
        <v>3215</v>
      </c>
      <c r="E1208" s="83"/>
      <c r="F1208" s="83"/>
      <c r="G1208" s="83" t="s">
        <v>3044</v>
      </c>
      <c r="H1208" s="584"/>
      <c r="I1208" s="89"/>
      <c r="J1208" s="89"/>
      <c r="K1208" s="90">
        <v>30</v>
      </c>
      <c r="L1208" s="85"/>
      <c r="M1208" s="85"/>
      <c r="N1208" s="85"/>
      <c r="O1208" s="85"/>
      <c r="P1208" s="168">
        <v>0</v>
      </c>
      <c r="Q1208" s="87"/>
      <c r="Z1208" s="265" t="str">
        <f>IF(AND('Scope of Work'!D25=TRUE,'Scope of Work'!P2=TRUE,OR('Scope of Work'!P24=TRUE,'Scope of Work'!P27=TRUE,H7=FALSE,'Project Information'!K4=FALSE)),"Y","N")</f>
        <v>N</v>
      </c>
      <c r="AA1208" s="265" t="str">
        <f t="shared" si="37"/>
        <v>N</v>
      </c>
    </row>
    <row r="1209" spans="1:27" hidden="1">
      <c r="A1209" s="73"/>
      <c r="B1209" s="73"/>
      <c r="C1209" s="73"/>
      <c r="D1209" s="590"/>
      <c r="E1209" s="591"/>
      <c r="F1209" s="591"/>
      <c r="G1209" s="592" t="s">
        <v>3065</v>
      </c>
      <c r="H1209" s="592" t="s">
        <v>1939</v>
      </c>
      <c r="I1209" s="593" t="s">
        <v>23</v>
      </c>
      <c r="J1209" s="594" t="s">
        <v>24</v>
      </c>
      <c r="K1209" s="593" t="s">
        <v>25</v>
      </c>
      <c r="L1209" s="595" t="s">
        <v>26</v>
      </c>
      <c r="M1209" s="595" t="s">
        <v>26</v>
      </c>
      <c r="N1209" s="592" t="s">
        <v>27</v>
      </c>
      <c r="O1209" s="592" t="s">
        <v>28</v>
      </c>
      <c r="P1209" s="592" t="s">
        <v>29</v>
      </c>
      <c r="Q1209" s="596" t="s">
        <v>30</v>
      </c>
      <c r="Z1209" s="265" t="str">
        <f>IF(OR('Scope of Work'!D25=TRUE,'Scope of Work'!G2=3),IF(COUNTIF(AA1211:AA1216,"Y"),"Show","Hide"),IF(COUNTIF(Z1211:Z1216,"Y"),"Show","Hide"))</f>
        <v>Hide</v>
      </c>
      <c r="AA1209" s="265" t="str">
        <f>IF(Z1209="Show","Y","N")</f>
        <v>N</v>
      </c>
    </row>
    <row r="1210" spans="1:27" hidden="1">
      <c r="A1210" s="73"/>
      <c r="B1210" s="73"/>
      <c r="C1210" s="73"/>
      <c r="D1210" s="597"/>
      <c r="E1210" s="598"/>
      <c r="F1210" s="598"/>
      <c r="G1210" s="592" t="s">
        <v>3111</v>
      </c>
      <c r="H1210" s="595" t="s">
        <v>32</v>
      </c>
      <c r="I1210" s="593" t="s">
        <v>33</v>
      </c>
      <c r="J1210" s="593" t="s">
        <v>33</v>
      </c>
      <c r="K1210" s="593" t="s">
        <v>33</v>
      </c>
      <c r="L1210" s="595" t="s">
        <v>33</v>
      </c>
      <c r="M1210" s="595" t="s">
        <v>29</v>
      </c>
      <c r="N1210" s="592" t="s">
        <v>34</v>
      </c>
      <c r="O1210" s="592" t="s">
        <v>29</v>
      </c>
      <c r="P1210" s="592"/>
      <c r="Q1210" s="596"/>
      <c r="Z1210" s="265" t="str">
        <f>IF(OR('Scope of Work'!D25=TRUE,'Scope of Work'!G2=3),IF(COUNTIF(AA1211:AA1216,"Y"),"Show","Hide"),IF(COUNTIF(Z1211:Z1216,"Y"),"Show","Hide"))</f>
        <v>Hide</v>
      </c>
      <c r="AA1210" s="265" t="str">
        <f>IF(Z1210="Show","Y","N")</f>
        <v>N</v>
      </c>
    </row>
    <row r="1211" spans="1:27" ht="28.5" hidden="1">
      <c r="A1211" s="73"/>
      <c r="B1211" s="73"/>
      <c r="C1211" s="73"/>
      <c r="D1211" s="166" t="s">
        <v>3216</v>
      </c>
      <c r="E1211" s="83"/>
      <c r="F1211" s="83"/>
      <c r="G1211" s="83" t="s">
        <v>3042</v>
      </c>
      <c r="H1211" s="599" t="s">
        <v>3201</v>
      </c>
      <c r="I1211" s="167">
        <v>100</v>
      </c>
      <c r="J1211" s="89"/>
      <c r="K1211" s="89"/>
      <c r="L1211" s="85"/>
      <c r="M1211" s="85"/>
      <c r="N1211" s="85"/>
      <c r="O1211" s="85"/>
      <c r="P1211" s="168">
        <v>0</v>
      </c>
      <c r="Q1211" s="87"/>
      <c r="Z1211" s="265" t="str">
        <f>IF(AND('Scope of Work'!D25=TRUE,'Scope of Work'!P2=TRUE,OR('Scope of Work'!P24=TRUE,'Scope of Work'!P27=TRUE,H7=FALSE,'Project Information'!K4=FALSE)),"Y","N")</f>
        <v>N</v>
      </c>
      <c r="AA1211" s="265" t="str">
        <f t="shared" si="37"/>
        <v>N</v>
      </c>
    </row>
    <row r="1212" spans="1:27" hidden="1">
      <c r="A1212" s="73"/>
      <c r="B1212" s="73"/>
      <c r="C1212" s="73"/>
      <c r="D1212" s="166" t="s">
        <v>3217</v>
      </c>
      <c r="E1212" s="83"/>
      <c r="F1212" s="83"/>
      <c r="G1212" s="83" t="s">
        <v>3069</v>
      </c>
      <c r="H1212" s="584"/>
      <c r="I1212" s="89"/>
      <c r="J1212" s="89"/>
      <c r="K1212" s="90">
        <v>100</v>
      </c>
      <c r="L1212" s="85"/>
      <c r="M1212" s="85"/>
      <c r="N1212" s="85"/>
      <c r="O1212" s="85"/>
      <c r="P1212" s="168">
        <v>0</v>
      </c>
      <c r="Q1212" s="87"/>
      <c r="Z1212" s="265" t="str">
        <f>IF(AND('Scope of Work'!D25=TRUE,'Scope of Work'!P2=TRUE,OR('Scope of Work'!P24=TRUE,'Scope of Work'!P27=TRUE,H7=FALSE,'Project Information'!K4=FALSE)),"Y","N")</f>
        <v>N</v>
      </c>
      <c r="AA1212" s="265" t="str">
        <f t="shared" si="37"/>
        <v>N</v>
      </c>
    </row>
    <row r="1213" spans="1:27" hidden="1">
      <c r="A1213" s="73"/>
      <c r="B1213" s="73"/>
      <c r="C1213" s="73"/>
      <c r="D1213" s="166" t="s">
        <v>3218</v>
      </c>
      <c r="E1213" s="83"/>
      <c r="F1213" s="83"/>
      <c r="G1213" s="83" t="s">
        <v>3042</v>
      </c>
      <c r="H1213" s="584" t="s">
        <v>3204</v>
      </c>
      <c r="I1213" s="167">
        <v>100</v>
      </c>
      <c r="J1213" s="89"/>
      <c r="K1213" s="89"/>
      <c r="L1213" s="85"/>
      <c r="M1213" s="85"/>
      <c r="N1213" s="85"/>
      <c r="O1213" s="85"/>
      <c r="P1213" s="168">
        <v>0</v>
      </c>
      <c r="Q1213" s="87"/>
      <c r="Z1213" s="265" t="str">
        <f>IF(AND('Scope of Work'!D25=TRUE,'Scope of Work'!P2=TRUE,OR('Scope of Work'!P24=TRUE,'Scope of Work'!P27=TRUE,H7=FALSE,'Project Information'!K4=FALSE)),"Y","N")</f>
        <v>N</v>
      </c>
      <c r="AA1213" s="265" t="str">
        <f t="shared" si="37"/>
        <v>N</v>
      </c>
    </row>
    <row r="1214" spans="1:27" hidden="1">
      <c r="A1214" s="73"/>
      <c r="B1214" s="73"/>
      <c r="C1214" s="73"/>
      <c r="D1214" s="166" t="s">
        <v>3219</v>
      </c>
      <c r="E1214" s="83"/>
      <c r="F1214" s="83"/>
      <c r="G1214" s="83" t="s">
        <v>3069</v>
      </c>
      <c r="H1214" s="584"/>
      <c r="I1214" s="89"/>
      <c r="J1214" s="89"/>
      <c r="K1214" s="90">
        <v>100</v>
      </c>
      <c r="L1214" s="85"/>
      <c r="M1214" s="85"/>
      <c r="N1214" s="85"/>
      <c r="O1214" s="85"/>
      <c r="P1214" s="168">
        <v>0</v>
      </c>
      <c r="Q1214" s="87"/>
      <c r="Z1214" s="265" t="str">
        <f>IF(AND('Scope of Work'!D25=TRUE,'Scope of Work'!P2=TRUE,OR('Scope of Work'!P24=TRUE,'Scope of Work'!P27=TRUE,H7=FALSE,'Project Information'!K4=FALSE)),"Y","N")</f>
        <v>N</v>
      </c>
      <c r="AA1214" s="265" t="str">
        <f t="shared" si="37"/>
        <v>N</v>
      </c>
    </row>
    <row r="1215" spans="1:27" ht="28.5" hidden="1">
      <c r="A1215" s="73"/>
      <c r="B1215" s="73"/>
      <c r="C1215" s="73"/>
      <c r="D1215" s="166" t="s">
        <v>3220</v>
      </c>
      <c r="E1215" s="83"/>
      <c r="F1215" s="83" t="s">
        <v>3207</v>
      </c>
      <c r="G1215" s="83" t="s">
        <v>3042</v>
      </c>
      <c r="H1215" s="599" t="s">
        <v>3201</v>
      </c>
      <c r="I1215" s="167">
        <v>100</v>
      </c>
      <c r="J1215" s="89"/>
      <c r="K1215" s="89"/>
      <c r="L1215" s="85"/>
      <c r="M1215" s="85"/>
      <c r="N1215" s="85"/>
      <c r="O1215" s="85"/>
      <c r="P1215" s="168">
        <v>0</v>
      </c>
      <c r="Q1215" s="87"/>
      <c r="Z1215" s="265" t="str">
        <f>IF(AND('Scope of Work'!D25=TRUE,'Scope of Work'!P2=TRUE,OR('Scope of Work'!P24=TRUE,'Scope of Work'!P27=TRUE,H7=FALSE,'Project Information'!K4=FALSE)),"Y","N")</f>
        <v>N</v>
      </c>
      <c r="AA1215" s="265" t="str">
        <f t="shared" si="37"/>
        <v>N</v>
      </c>
    </row>
    <row r="1216" spans="1:27" hidden="1">
      <c r="A1216" s="73"/>
      <c r="B1216" s="73"/>
      <c r="C1216" s="73"/>
      <c r="D1216" s="166" t="s">
        <v>3221</v>
      </c>
      <c r="E1216" s="83"/>
      <c r="F1216" s="83"/>
      <c r="G1216" s="83" t="s">
        <v>3069</v>
      </c>
      <c r="H1216" s="584"/>
      <c r="I1216" s="89"/>
      <c r="J1216" s="89"/>
      <c r="K1216" s="90">
        <v>100</v>
      </c>
      <c r="L1216" s="85"/>
      <c r="M1216" s="85"/>
      <c r="N1216" s="85"/>
      <c r="O1216" s="85"/>
      <c r="P1216" s="168">
        <v>0</v>
      </c>
      <c r="Q1216" s="87"/>
      <c r="Z1216" s="265" t="str">
        <f>IF(AND('Scope of Work'!D25=TRUE,'Scope of Work'!P2=TRUE,OR('Scope of Work'!P24=TRUE,'Scope of Work'!P27=TRUE,H7=FALSE,'Project Information'!K4=FALSE)),"Y","N")</f>
        <v>N</v>
      </c>
      <c r="AA1216" s="265" t="str">
        <f t="shared" si="37"/>
        <v>N</v>
      </c>
    </row>
    <row r="1217" spans="1:27" hidden="1">
      <c r="A1217" s="73"/>
      <c r="B1217" s="73"/>
      <c r="C1217" s="73"/>
      <c r="D1217" s="590"/>
      <c r="E1217" s="591"/>
      <c r="F1217" s="591"/>
      <c r="G1217" s="592" t="s">
        <v>3222</v>
      </c>
      <c r="H1217" s="592" t="s">
        <v>1939</v>
      </c>
      <c r="I1217" s="593" t="s">
        <v>23</v>
      </c>
      <c r="J1217" s="594" t="s">
        <v>24</v>
      </c>
      <c r="K1217" s="593" t="s">
        <v>25</v>
      </c>
      <c r="L1217" s="595" t="s">
        <v>26</v>
      </c>
      <c r="M1217" s="595" t="s">
        <v>26</v>
      </c>
      <c r="N1217" s="592" t="s">
        <v>27</v>
      </c>
      <c r="O1217" s="592" t="s">
        <v>28</v>
      </c>
      <c r="P1217" s="592" t="s">
        <v>29</v>
      </c>
      <c r="Q1217" s="596" t="s">
        <v>30</v>
      </c>
      <c r="Z1217" s="265" t="str">
        <f>IF(OR('Scope of Work'!D25=TRUE,'Scope of Work'!G2=3),IF(COUNTIF(AA1219:AA1224,"Y"),"Show","Hide"),IF(COUNTIF(Z1219:Z1224,"Y"),"Show","Hide"))</f>
        <v>Hide</v>
      </c>
      <c r="AA1217" s="265" t="str">
        <f>IF(Z1217="Show","Y","N")</f>
        <v>N</v>
      </c>
    </row>
    <row r="1218" spans="1:27" hidden="1">
      <c r="A1218" s="73"/>
      <c r="B1218" s="73"/>
      <c r="C1218" s="73"/>
      <c r="D1218" s="597"/>
      <c r="E1218" s="598"/>
      <c r="F1218" s="598"/>
      <c r="G1218" s="592" t="s">
        <v>3111</v>
      </c>
      <c r="H1218" s="595" t="s">
        <v>32</v>
      </c>
      <c r="I1218" s="593" t="s">
        <v>33</v>
      </c>
      <c r="J1218" s="593" t="s">
        <v>33</v>
      </c>
      <c r="K1218" s="593" t="s">
        <v>33</v>
      </c>
      <c r="L1218" s="595" t="s">
        <v>33</v>
      </c>
      <c r="M1218" s="595" t="s">
        <v>29</v>
      </c>
      <c r="N1218" s="592" t="s">
        <v>34</v>
      </c>
      <c r="O1218" s="592" t="s">
        <v>29</v>
      </c>
      <c r="P1218" s="592"/>
      <c r="Q1218" s="596"/>
      <c r="Z1218" s="265" t="str">
        <f>IF(OR('Scope of Work'!D25=TRUE,'Scope of Work'!G2=3),IF(COUNTIF(AA1219:AA1224,"Y"),"Show","Hide"),IF(COUNTIF(Z1219:Z1224,"Y"),"Show","Hide"))</f>
        <v>Hide</v>
      </c>
      <c r="AA1218" s="265" t="str">
        <f>IF(Z1218="Show","Y","N")</f>
        <v>N</v>
      </c>
    </row>
    <row r="1219" spans="1:27" ht="28.5" hidden="1">
      <c r="A1219" s="73"/>
      <c r="B1219" s="73"/>
      <c r="C1219" s="73"/>
      <c r="D1219" s="166" t="s">
        <v>3223</v>
      </c>
      <c r="E1219" s="83"/>
      <c r="F1219" s="83"/>
      <c r="G1219" s="83" t="s">
        <v>2409</v>
      </c>
      <c r="H1219" s="599" t="s">
        <v>3201</v>
      </c>
      <c r="I1219" s="90">
        <v>49.77</v>
      </c>
      <c r="J1219" s="89"/>
      <c r="K1219" s="89"/>
      <c r="L1219" s="85"/>
      <c r="M1219" s="85"/>
      <c r="N1219" s="85"/>
      <c r="O1219" s="85"/>
      <c r="P1219" s="168">
        <v>0</v>
      </c>
      <c r="Q1219" s="87"/>
      <c r="Z1219" s="265" t="str">
        <f>IF(AND('Scope of Work'!D25=TRUE,'Scope of Work'!P2=TRUE,OR('Scope of Work'!P24=TRUE,'Scope of Work'!P27=TRUE,H7=FALSE,'Project Information'!K4=FALSE)),"Y","N")</f>
        <v>N</v>
      </c>
      <c r="AA1219" s="265" t="str">
        <f t="shared" ref="AA1219:AA1239" si="38">IF($Z1219="Y","Y","N")</f>
        <v>N</v>
      </c>
    </row>
    <row r="1220" spans="1:27" hidden="1">
      <c r="A1220" s="73"/>
      <c r="B1220" s="73"/>
      <c r="C1220" s="73"/>
      <c r="D1220" s="166" t="s">
        <v>3224</v>
      </c>
      <c r="E1220" s="83"/>
      <c r="F1220" s="83"/>
      <c r="G1220" s="83" t="s">
        <v>3075</v>
      </c>
      <c r="H1220" s="584"/>
      <c r="I1220" s="89"/>
      <c r="J1220" s="89"/>
      <c r="K1220" s="90">
        <v>49.77</v>
      </c>
      <c r="L1220" s="85"/>
      <c r="M1220" s="85"/>
      <c r="N1220" s="85"/>
      <c r="O1220" s="85"/>
      <c r="P1220" s="168">
        <v>0</v>
      </c>
      <c r="Q1220" s="87"/>
      <c r="Z1220" s="265" t="str">
        <f>IF(AND('Scope of Work'!D25=TRUE,'Scope of Work'!P2=TRUE,OR('Scope of Work'!P24=TRUE,'Scope of Work'!P27=TRUE,H7=FALSE,'Project Information'!K4=FALSE)),"Y","N")</f>
        <v>N</v>
      </c>
      <c r="AA1220" s="265" t="str">
        <f t="shared" si="38"/>
        <v>N</v>
      </c>
    </row>
    <row r="1221" spans="1:27" hidden="1">
      <c r="A1221" s="73"/>
      <c r="B1221" s="73"/>
      <c r="C1221" s="73"/>
      <c r="D1221" s="166" t="s">
        <v>3225</v>
      </c>
      <c r="E1221" s="83"/>
      <c r="F1221" s="83"/>
      <c r="G1221" s="83" t="s">
        <v>2409</v>
      </c>
      <c r="H1221" s="584" t="s">
        <v>3204</v>
      </c>
      <c r="I1221" s="90">
        <v>51.87</v>
      </c>
      <c r="J1221" s="89"/>
      <c r="K1221" s="89"/>
      <c r="L1221" s="85"/>
      <c r="M1221" s="85"/>
      <c r="N1221" s="85"/>
      <c r="O1221" s="85"/>
      <c r="P1221" s="168">
        <v>0</v>
      </c>
      <c r="Q1221" s="87"/>
      <c r="Z1221" s="265" t="str">
        <f>IF(AND('Scope of Work'!D25=TRUE,'Scope of Work'!P2=TRUE,OR('Scope of Work'!P24=TRUE,'Scope of Work'!P27=TRUE,H7=FALSE,'Project Information'!K4=FALSE)),"Y","N")</f>
        <v>N</v>
      </c>
      <c r="AA1221" s="265" t="str">
        <f t="shared" si="38"/>
        <v>N</v>
      </c>
    </row>
    <row r="1222" spans="1:27" hidden="1">
      <c r="A1222" s="73"/>
      <c r="B1222" s="73"/>
      <c r="C1222" s="73"/>
      <c r="D1222" s="166" t="s">
        <v>3226</v>
      </c>
      <c r="E1222" s="83"/>
      <c r="F1222" s="83"/>
      <c r="G1222" s="83" t="s">
        <v>3075</v>
      </c>
      <c r="H1222" s="584"/>
      <c r="I1222" s="89"/>
      <c r="J1222" s="89"/>
      <c r="K1222" s="90">
        <v>51.87</v>
      </c>
      <c r="L1222" s="85"/>
      <c r="M1222" s="85"/>
      <c r="N1222" s="85"/>
      <c r="O1222" s="85"/>
      <c r="P1222" s="168">
        <v>0</v>
      </c>
      <c r="Q1222" s="87"/>
      <c r="Z1222" s="265" t="str">
        <f>IF(AND('Scope of Work'!D25=TRUE,'Scope of Work'!P2=TRUE,OR('Scope of Work'!P24=TRUE,'Scope of Work'!P27=TRUE,H7=FALSE,'Project Information'!K4=FALSE)),"Y","N")</f>
        <v>N</v>
      </c>
      <c r="AA1222" s="265" t="str">
        <f t="shared" si="38"/>
        <v>N</v>
      </c>
    </row>
    <row r="1223" spans="1:27" hidden="1">
      <c r="A1223" s="73"/>
      <c r="B1223" s="73"/>
      <c r="C1223" s="73"/>
      <c r="D1223" s="166" t="s">
        <v>3227</v>
      </c>
      <c r="E1223" s="83"/>
      <c r="F1223" s="83"/>
      <c r="G1223" s="83" t="s">
        <v>2409</v>
      </c>
      <c r="H1223" s="584" t="s">
        <v>3204</v>
      </c>
      <c r="I1223" s="90">
        <v>55.14</v>
      </c>
      <c r="J1223" s="89"/>
      <c r="K1223" s="89"/>
      <c r="L1223" s="85"/>
      <c r="M1223" s="85"/>
      <c r="N1223" s="85"/>
      <c r="O1223" s="85"/>
      <c r="P1223" s="168">
        <v>0</v>
      </c>
      <c r="Q1223" s="87"/>
      <c r="Z1223" s="265" t="str">
        <f>IF(AND('Scope of Work'!D25=TRUE,'Scope of Work'!P2=TRUE,OR('Scope of Work'!P24=TRUE,'Scope of Work'!P27=TRUE,H7=FALSE,'Project Information'!K4=FALSE)),"Y","N")</f>
        <v>N</v>
      </c>
      <c r="AA1223" s="265" t="str">
        <f t="shared" si="38"/>
        <v>N</v>
      </c>
    </row>
    <row r="1224" spans="1:27" hidden="1">
      <c r="A1224" s="73"/>
      <c r="B1224" s="73"/>
      <c r="C1224" s="73"/>
      <c r="D1224" s="166" t="s">
        <v>3228</v>
      </c>
      <c r="E1224" s="83"/>
      <c r="F1224" s="83"/>
      <c r="G1224" s="83" t="s">
        <v>3075</v>
      </c>
      <c r="H1224" s="584"/>
      <c r="I1224" s="89"/>
      <c r="J1224" s="89"/>
      <c r="K1224" s="90">
        <v>55.14</v>
      </c>
      <c r="L1224" s="85"/>
      <c r="M1224" s="85"/>
      <c r="N1224" s="85"/>
      <c r="O1224" s="85"/>
      <c r="P1224" s="168">
        <v>0</v>
      </c>
      <c r="Q1224" s="87"/>
      <c r="Z1224" s="265" t="str">
        <f>IF(AND('Scope of Work'!D25=TRUE,'Scope of Work'!P2=TRUE,OR('Scope of Work'!P24=TRUE,'Scope of Work'!P27=TRUE,H7=FALSE,'Project Information'!K4=FALSE)),"Y","N")</f>
        <v>N</v>
      </c>
      <c r="AA1224" s="265" t="str">
        <f t="shared" si="38"/>
        <v>N</v>
      </c>
    </row>
    <row r="1225" spans="1:27" hidden="1">
      <c r="A1225" s="73"/>
      <c r="B1225" s="73"/>
      <c r="C1225" s="73"/>
      <c r="D1225" s="590"/>
      <c r="E1225" s="591"/>
      <c r="F1225" s="591"/>
      <c r="G1225" s="592" t="s">
        <v>3078</v>
      </c>
      <c r="H1225" s="592" t="s">
        <v>1939</v>
      </c>
      <c r="I1225" s="593" t="s">
        <v>23</v>
      </c>
      <c r="J1225" s="594" t="s">
        <v>24</v>
      </c>
      <c r="K1225" s="593" t="s">
        <v>25</v>
      </c>
      <c r="L1225" s="595" t="s">
        <v>26</v>
      </c>
      <c r="M1225" s="595" t="s">
        <v>26</v>
      </c>
      <c r="N1225" s="592" t="s">
        <v>27</v>
      </c>
      <c r="O1225" s="592" t="s">
        <v>28</v>
      </c>
      <c r="P1225" s="592" t="s">
        <v>29</v>
      </c>
      <c r="Q1225" s="596" t="s">
        <v>30</v>
      </c>
      <c r="Z1225" s="265" t="str">
        <f>IF(OR('Scope of Work'!D25=TRUE,'Scope of Work'!G2=3),IF(COUNTIF(AA1227:AA1229,"Y"),"Show","Hide"),IF(COUNTIF(Z1227:Z1229,"Y"),"Show","Hide"))</f>
        <v>Hide</v>
      </c>
      <c r="AA1225" s="265" t="str">
        <f>IF(Z1225="Show","Y","N")</f>
        <v>N</v>
      </c>
    </row>
    <row r="1226" spans="1:27" hidden="1">
      <c r="A1226" s="73"/>
      <c r="B1226" s="73"/>
      <c r="C1226" s="73"/>
      <c r="D1226" s="597"/>
      <c r="E1226" s="598"/>
      <c r="F1226" s="598"/>
      <c r="G1226" s="592" t="s">
        <v>3111</v>
      </c>
      <c r="H1226" s="595" t="s">
        <v>32</v>
      </c>
      <c r="I1226" s="593" t="s">
        <v>33</v>
      </c>
      <c r="J1226" s="593" t="s">
        <v>33</v>
      </c>
      <c r="K1226" s="593" t="s">
        <v>33</v>
      </c>
      <c r="L1226" s="595" t="s">
        <v>33</v>
      </c>
      <c r="M1226" s="595" t="s">
        <v>29</v>
      </c>
      <c r="N1226" s="592" t="s">
        <v>34</v>
      </c>
      <c r="O1226" s="592" t="s">
        <v>29</v>
      </c>
      <c r="P1226" s="592"/>
      <c r="Q1226" s="596"/>
      <c r="Z1226" s="265" t="str">
        <f>IF(OR('Scope of Work'!D25=TRUE,'Scope of Work'!G2=3),IF(COUNTIF(AA1227:AA1229,"Y"),"Show","Hide"),IF(COUNTIF(Z1227:Z1229,"Y"),"Show","Hide"))</f>
        <v>Hide</v>
      </c>
      <c r="AA1226" s="265" t="str">
        <f>IF(Z1226="Show","Y","N")</f>
        <v>N</v>
      </c>
    </row>
    <row r="1227" spans="1:27" ht="28.5" hidden="1">
      <c r="A1227" s="73"/>
      <c r="B1227" s="73"/>
      <c r="C1227" s="73"/>
      <c r="D1227" s="166" t="s">
        <v>3229</v>
      </c>
      <c r="E1227" s="83"/>
      <c r="F1227" s="83"/>
      <c r="G1227" s="83" t="s">
        <v>2409</v>
      </c>
      <c r="H1227" s="599" t="s">
        <v>3201</v>
      </c>
      <c r="I1227" s="167">
        <v>101</v>
      </c>
      <c r="J1227" s="89"/>
      <c r="K1227" s="89"/>
      <c r="L1227" s="85"/>
      <c r="M1227" s="85"/>
      <c r="N1227" s="85"/>
      <c r="O1227" s="85"/>
      <c r="P1227" s="168">
        <v>0</v>
      </c>
      <c r="Q1227" s="87"/>
      <c r="Z1227" s="265" t="str">
        <f>IF(AND('Scope of Work'!D25=TRUE,'Scope of Work'!P2=TRUE,OR('Scope of Work'!P24=TRUE,'Scope of Work'!P27=TRUE,H7=FALSE,'Project Information'!K4=FALSE)),"Y","N")</f>
        <v>N</v>
      </c>
      <c r="AA1227" s="265" t="str">
        <f t="shared" si="38"/>
        <v>N</v>
      </c>
    </row>
    <row r="1228" spans="1:27" ht="28.5" hidden="1">
      <c r="A1228" s="73"/>
      <c r="B1228" s="73"/>
      <c r="C1228" s="73"/>
      <c r="D1228" s="166" t="s">
        <v>3230</v>
      </c>
      <c r="E1228" s="83"/>
      <c r="F1228" s="83"/>
      <c r="G1228" s="83" t="s">
        <v>2409</v>
      </c>
      <c r="H1228" s="599" t="s">
        <v>3201</v>
      </c>
      <c r="I1228" s="90">
        <v>102</v>
      </c>
      <c r="J1228" s="89"/>
      <c r="K1228" s="89"/>
      <c r="L1228" s="85"/>
      <c r="M1228" s="85"/>
      <c r="N1228" s="85"/>
      <c r="O1228" s="85"/>
      <c r="P1228" s="168">
        <v>0</v>
      </c>
      <c r="Q1228" s="87"/>
      <c r="Z1228" s="265" t="str">
        <f>IF(AND('Scope of Work'!D25=TRUE,'Scope of Work'!P2=TRUE,OR('Scope of Work'!P24=TRUE,'Scope of Work'!P27=TRUE,H7=FALSE,'Project Information'!K4=FALSE)),"Y","N")</f>
        <v>N</v>
      </c>
      <c r="AA1228" s="265" t="str">
        <f t="shared" si="38"/>
        <v>N</v>
      </c>
    </row>
    <row r="1229" spans="1:27" ht="28.5" hidden="1">
      <c r="A1229" s="73"/>
      <c r="B1229" s="73"/>
      <c r="C1229" s="73"/>
      <c r="D1229" s="166" t="s">
        <v>3231</v>
      </c>
      <c r="E1229" s="83"/>
      <c r="F1229" s="83"/>
      <c r="G1229" s="83" t="s">
        <v>2409</v>
      </c>
      <c r="H1229" s="599" t="s">
        <v>3201</v>
      </c>
      <c r="I1229" s="90">
        <v>103</v>
      </c>
      <c r="J1229" s="89"/>
      <c r="K1229" s="89"/>
      <c r="L1229" s="85"/>
      <c r="M1229" s="85"/>
      <c r="N1229" s="85"/>
      <c r="O1229" s="85"/>
      <c r="P1229" s="168">
        <v>0</v>
      </c>
      <c r="Q1229" s="87"/>
      <c r="Z1229" s="265" t="str">
        <f>IF(AND('Scope of Work'!D25=TRUE,'Scope of Work'!P2=TRUE,OR('Scope of Work'!P24=TRUE,'Scope of Work'!P27=TRUE,H7=FALSE,'Project Information'!K4=FALSE)),"Y","N")</f>
        <v>N</v>
      </c>
      <c r="AA1229" s="265" t="str">
        <f t="shared" si="38"/>
        <v>N</v>
      </c>
    </row>
    <row r="1230" spans="1:27" hidden="1">
      <c r="A1230" s="73"/>
      <c r="B1230" s="73"/>
      <c r="C1230" s="73"/>
      <c r="D1230" s="600"/>
      <c r="E1230" s="601"/>
      <c r="F1230" s="601"/>
      <c r="G1230" s="347" t="s">
        <v>3232</v>
      </c>
      <c r="H1230" s="347"/>
      <c r="I1230" s="348" t="s">
        <v>23</v>
      </c>
      <c r="J1230" s="349" t="s">
        <v>24</v>
      </c>
      <c r="K1230" s="348" t="s">
        <v>25</v>
      </c>
      <c r="L1230" s="350" t="s">
        <v>26</v>
      </c>
      <c r="M1230" s="350" t="s">
        <v>26</v>
      </c>
      <c r="N1230" s="347" t="s">
        <v>27</v>
      </c>
      <c r="O1230" s="347" t="s">
        <v>28</v>
      </c>
      <c r="P1230" s="347" t="s">
        <v>29</v>
      </c>
      <c r="Q1230" s="351" t="s">
        <v>30</v>
      </c>
      <c r="Z1230" s="265" t="str">
        <f>IF('Scope of Work'!J17=TRUE,IF(COUNTIF(AA1232,"Y"),"Show","Hide"),IF(COUNTIF(Z1232,"Y"),"Show","Hide"))</f>
        <v>Hide</v>
      </c>
      <c r="AA1230" s="265" t="str">
        <f>IF(Z1230="Show","Y","N")</f>
        <v>N</v>
      </c>
    </row>
    <row r="1231" spans="1:27" hidden="1">
      <c r="A1231" s="73"/>
      <c r="B1231" s="73"/>
      <c r="C1231" s="73"/>
      <c r="D1231" s="345"/>
      <c r="E1231" s="346"/>
      <c r="F1231" s="346"/>
      <c r="G1231" s="347"/>
      <c r="H1231" s="350" t="s">
        <v>32</v>
      </c>
      <c r="I1231" s="348" t="s">
        <v>33</v>
      </c>
      <c r="J1231" s="348" t="s">
        <v>33</v>
      </c>
      <c r="K1231" s="348" t="s">
        <v>33</v>
      </c>
      <c r="L1231" s="350" t="s">
        <v>33</v>
      </c>
      <c r="M1231" s="350" t="s">
        <v>29</v>
      </c>
      <c r="N1231" s="347" t="s">
        <v>34</v>
      </c>
      <c r="O1231" s="347" t="s">
        <v>29</v>
      </c>
      <c r="P1231" s="347"/>
      <c r="Q1231" s="351"/>
      <c r="Z1231" s="265" t="str">
        <f>IF('Scope of Work'!J17=TRUE,IF(COUNTIF(AA1232,"Y"),"Show","Hide"),IF(COUNTIF(Z1232,"Y"),"Show","Hide"))</f>
        <v>Hide</v>
      </c>
      <c r="AA1231" s="265" t="str">
        <f>IF(Z1231="Show","Y","N")</f>
        <v>N</v>
      </c>
    </row>
    <row r="1232" spans="1:27" ht="14.25" hidden="1">
      <c r="A1232" s="73"/>
      <c r="B1232" s="73"/>
      <c r="C1232" s="73"/>
      <c r="D1232" s="166"/>
      <c r="E1232" s="83"/>
      <c r="F1232" s="83"/>
      <c r="G1232" s="83" t="s">
        <v>2409</v>
      </c>
      <c r="H1232" s="233" t="s">
        <v>1024</v>
      </c>
      <c r="I1232" s="167">
        <v>35</v>
      </c>
      <c r="J1232" s="89"/>
      <c r="K1232" s="89"/>
      <c r="L1232" s="85"/>
      <c r="M1232" s="85"/>
      <c r="N1232" s="85"/>
      <c r="O1232" s="85"/>
      <c r="P1232" s="168">
        <v>0</v>
      </c>
      <c r="Q1232" s="87"/>
      <c r="Z1232" s="265" t="str">
        <f>IF(AND('Scope of Work'!J17=TRUE,'Scope of Work'!J5=TRUE),"Y","N")</f>
        <v>N</v>
      </c>
      <c r="AA1232" s="265" t="str">
        <f t="shared" si="38"/>
        <v>N</v>
      </c>
    </row>
    <row r="1233" spans="1:27" ht="14.25" hidden="1">
      <c r="A1233" s="73"/>
      <c r="B1233" s="73"/>
      <c r="C1233" s="73"/>
      <c r="D1233" s="166"/>
      <c r="E1233" s="83"/>
      <c r="F1233" s="83"/>
      <c r="G1233" s="83" t="s">
        <v>2409</v>
      </c>
      <c r="H1233" s="233" t="s">
        <v>1653</v>
      </c>
      <c r="I1233" s="167">
        <v>36</v>
      </c>
      <c r="J1233" s="89"/>
      <c r="K1233" s="89"/>
      <c r="L1233" s="85"/>
      <c r="M1233" s="85"/>
      <c r="N1233" s="85"/>
      <c r="O1233" s="85"/>
      <c r="P1233" s="168">
        <v>0</v>
      </c>
      <c r="Q1233" s="87"/>
      <c r="Z1233" s="265" t="str">
        <f>IF(AND('Scope of Work'!J17=TRUE,'Scope of Work'!J6=TRUE),"Y","N")</f>
        <v>N</v>
      </c>
      <c r="AA1233" s="265" t="str">
        <f t="shared" si="38"/>
        <v>N</v>
      </c>
    </row>
    <row r="1234" spans="1:27" ht="14.25" hidden="1">
      <c r="A1234" s="73"/>
      <c r="B1234" s="73"/>
      <c r="C1234" s="73"/>
      <c r="D1234" s="166"/>
      <c r="E1234" s="83"/>
      <c r="F1234" s="83"/>
      <c r="G1234" s="83" t="s">
        <v>2409</v>
      </c>
      <c r="H1234" s="233" t="s">
        <v>1711</v>
      </c>
      <c r="I1234" s="167">
        <v>37</v>
      </c>
      <c r="J1234" s="89"/>
      <c r="K1234" s="89"/>
      <c r="L1234" s="85"/>
      <c r="M1234" s="85"/>
      <c r="N1234" s="85"/>
      <c r="O1234" s="85"/>
      <c r="P1234" s="168">
        <v>0</v>
      </c>
      <c r="Q1234" s="87"/>
      <c r="Z1234" s="265" t="str">
        <f>IF(AND('Scope of Work'!J17=TRUE,'Scope of Work'!J7=TRUE),"Y","N")</f>
        <v>N</v>
      </c>
      <c r="AA1234" s="265" t="str">
        <f t="shared" si="38"/>
        <v>N</v>
      </c>
    </row>
    <row r="1235" spans="1:27" ht="14.25" hidden="1">
      <c r="A1235" s="73"/>
      <c r="B1235" s="73"/>
      <c r="C1235" s="73"/>
      <c r="D1235" s="166"/>
      <c r="E1235" s="83"/>
      <c r="F1235" s="83"/>
      <c r="G1235" s="83" t="s">
        <v>2409</v>
      </c>
      <c r="H1235" s="233" t="s">
        <v>1692</v>
      </c>
      <c r="I1235" s="167">
        <v>38</v>
      </c>
      <c r="J1235" s="89"/>
      <c r="K1235" s="89"/>
      <c r="L1235" s="85"/>
      <c r="M1235" s="85"/>
      <c r="N1235" s="85"/>
      <c r="O1235" s="85"/>
      <c r="P1235" s="168">
        <v>0</v>
      </c>
      <c r="Q1235" s="87"/>
      <c r="Z1235" s="265" t="str">
        <f>IF(AND('Scope of Work'!J17=TRUE,'Scope of Work'!J8=TRUE),"Y","N")</f>
        <v>N</v>
      </c>
      <c r="AA1235" s="265" t="str">
        <f t="shared" si="38"/>
        <v>N</v>
      </c>
    </row>
    <row r="1236" spans="1:27" ht="14.25" hidden="1">
      <c r="A1236" s="73"/>
      <c r="B1236" s="73"/>
      <c r="C1236" s="73"/>
      <c r="D1236" s="166"/>
      <c r="E1236" s="83"/>
      <c r="F1236" s="83"/>
      <c r="G1236" s="83" t="s">
        <v>3233</v>
      </c>
      <c r="H1236" s="233" t="s">
        <v>1024</v>
      </c>
      <c r="I1236" s="167">
        <v>45</v>
      </c>
      <c r="J1236" s="89"/>
      <c r="K1236" s="89"/>
      <c r="L1236" s="85"/>
      <c r="M1236" s="85"/>
      <c r="N1236" s="85"/>
      <c r="O1236" s="85"/>
      <c r="P1236" s="168">
        <v>0</v>
      </c>
      <c r="Q1236" s="87"/>
      <c r="Z1236" s="265" t="str">
        <f>IF(AND('Scope of Work'!J17=TRUE,'Scope of Work'!J5=TRUE,'Scope of Work'!J23=TRUE),"Y","N")</f>
        <v>N</v>
      </c>
      <c r="AA1236" s="265" t="str">
        <f t="shared" si="38"/>
        <v>N</v>
      </c>
    </row>
    <row r="1237" spans="1:27" ht="14.25" hidden="1">
      <c r="A1237" s="73"/>
      <c r="B1237" s="73"/>
      <c r="C1237" s="73"/>
      <c r="D1237" s="166"/>
      <c r="E1237" s="83"/>
      <c r="F1237" s="83"/>
      <c r="G1237" s="83" t="s">
        <v>3233</v>
      </c>
      <c r="H1237" s="233" t="s">
        <v>1653</v>
      </c>
      <c r="I1237" s="167">
        <v>46</v>
      </c>
      <c r="J1237" s="89"/>
      <c r="K1237" s="89"/>
      <c r="L1237" s="85"/>
      <c r="M1237" s="85"/>
      <c r="N1237" s="85"/>
      <c r="O1237" s="85"/>
      <c r="P1237" s="168">
        <v>0</v>
      </c>
      <c r="Q1237" s="87"/>
      <c r="Z1237" s="265" t="str">
        <f>IF(AND('Scope of Work'!J17=TRUE,'Scope of Work'!J6=TRUE,'Scope of Work'!J23=TRUE),"Y","N")</f>
        <v>N</v>
      </c>
      <c r="AA1237" s="265" t="str">
        <f t="shared" si="38"/>
        <v>N</v>
      </c>
    </row>
    <row r="1238" spans="1:27" ht="14.25" hidden="1">
      <c r="A1238" s="73"/>
      <c r="B1238" s="73"/>
      <c r="C1238" s="73"/>
      <c r="D1238" s="166"/>
      <c r="E1238" s="83"/>
      <c r="F1238" s="83"/>
      <c r="G1238" s="83" t="s">
        <v>3233</v>
      </c>
      <c r="H1238" s="233" t="s">
        <v>1711</v>
      </c>
      <c r="I1238" s="167">
        <v>47</v>
      </c>
      <c r="J1238" s="89"/>
      <c r="K1238" s="89"/>
      <c r="L1238" s="85"/>
      <c r="M1238" s="85"/>
      <c r="N1238" s="85"/>
      <c r="O1238" s="85"/>
      <c r="P1238" s="168">
        <v>0</v>
      </c>
      <c r="Q1238" s="87"/>
      <c r="Z1238" s="265" t="str">
        <f>IF(AND('Scope of Work'!J17=TRUE,'Scope of Work'!J7=TRUE,'Scope of Work'!J23=TRUE),"Y","N")</f>
        <v>N</v>
      </c>
      <c r="AA1238" s="265" t="str">
        <f t="shared" si="38"/>
        <v>N</v>
      </c>
    </row>
    <row r="1239" spans="1:27" ht="14.25" hidden="1">
      <c r="A1239" s="73"/>
      <c r="B1239" s="73"/>
      <c r="C1239" s="73"/>
      <c r="D1239" s="166"/>
      <c r="E1239" s="83"/>
      <c r="F1239" s="83"/>
      <c r="G1239" s="83" t="s">
        <v>3233</v>
      </c>
      <c r="H1239" s="233" t="s">
        <v>1692</v>
      </c>
      <c r="I1239" s="167">
        <v>48</v>
      </c>
      <c r="J1239" s="89"/>
      <c r="K1239" s="89"/>
      <c r="L1239" s="85"/>
      <c r="M1239" s="85"/>
      <c r="N1239" s="85"/>
      <c r="O1239" s="85"/>
      <c r="P1239" s="168">
        <v>0</v>
      </c>
      <c r="Q1239" s="87"/>
      <c r="Z1239" s="265" t="str">
        <f>IF(AND('Scope of Work'!J17=TRUE,'Scope of Work'!J8=TRUE,'Scope of Work'!J23=TRUE),"Y","N")</f>
        <v>N</v>
      </c>
      <c r="AA1239" s="265" t="str">
        <f t="shared" si="38"/>
        <v>N</v>
      </c>
    </row>
    <row r="1240" spans="1:27" hidden="1">
      <c r="A1240" s="73"/>
      <c r="B1240" s="73"/>
      <c r="C1240" s="73"/>
      <c r="D1240" s="602"/>
      <c r="E1240" s="603"/>
      <c r="F1240" s="603"/>
      <c r="G1240" s="604" t="s">
        <v>3234</v>
      </c>
      <c r="H1240" s="604"/>
      <c r="I1240" s="605" t="s">
        <v>23</v>
      </c>
      <c r="J1240" s="606" t="s">
        <v>24</v>
      </c>
      <c r="K1240" s="605" t="s">
        <v>25</v>
      </c>
      <c r="L1240" s="607" t="s">
        <v>26</v>
      </c>
      <c r="M1240" s="607" t="s">
        <v>26</v>
      </c>
      <c r="N1240" s="604" t="s">
        <v>27</v>
      </c>
      <c r="O1240" s="604" t="s">
        <v>28</v>
      </c>
      <c r="P1240" s="604" t="s">
        <v>29</v>
      </c>
      <c r="Q1240" s="608" t="s">
        <v>30</v>
      </c>
      <c r="Z1240" s="265" t="str">
        <f>IF('Scope of Work'!AH2=TRUE,IF(COUNTIF(AA1242:AA1287,"Y"),"Show","Hide"),IF(COUNTIF(Z1242:Z1287,"Y"),"Show","Hide"))</f>
        <v>Hide</v>
      </c>
      <c r="AA1240" s="265" t="str">
        <f>IF(Z1240="Show","Y","N")</f>
        <v>N</v>
      </c>
    </row>
    <row r="1241" spans="1:27" hidden="1">
      <c r="A1241" s="73"/>
      <c r="B1241" s="73"/>
      <c r="C1241" s="73"/>
      <c r="D1241" s="609"/>
      <c r="E1241" s="610"/>
      <c r="F1241" s="610"/>
      <c r="G1241" s="604"/>
      <c r="H1241" s="607"/>
      <c r="I1241" s="605" t="s">
        <v>33</v>
      </c>
      <c r="J1241" s="605" t="s">
        <v>33</v>
      </c>
      <c r="K1241" s="605" t="s">
        <v>33</v>
      </c>
      <c r="L1241" s="607" t="s">
        <v>33</v>
      </c>
      <c r="M1241" s="607" t="s">
        <v>29</v>
      </c>
      <c r="N1241" s="604" t="s">
        <v>34</v>
      </c>
      <c r="O1241" s="604" t="s">
        <v>29</v>
      </c>
      <c r="P1241" s="604"/>
      <c r="Q1241" s="608"/>
      <c r="Z1241" s="265" t="str">
        <f>IF('Scope of Work'!J30=TRUE,IF(COUNTIF(AA1242,"Y"),"Show","Hide"),IF(COUNTIF(Z1242,"Y"),"Show","Hide"))</f>
        <v>Hide</v>
      </c>
      <c r="AA1241" s="265" t="str">
        <f>IF(Z1241="Show","Y","N")</f>
        <v>N</v>
      </c>
    </row>
    <row r="1242" spans="1:27" ht="28.5" hidden="1">
      <c r="A1242" s="239"/>
      <c r="B1242" s="239"/>
      <c r="C1242" s="239"/>
      <c r="D1242" s="166" t="s">
        <v>3235</v>
      </c>
      <c r="E1242" s="83"/>
      <c r="F1242" s="83"/>
      <c r="G1242" s="83" t="s">
        <v>3236</v>
      </c>
      <c r="H1242" s="611" t="s">
        <v>3237</v>
      </c>
      <c r="I1242" s="167">
        <v>2.0099999999999998</v>
      </c>
      <c r="J1242" s="89"/>
      <c r="K1242" s="167">
        <v>2.0099999999999998</v>
      </c>
      <c r="L1242" s="85"/>
      <c r="M1242" s="85"/>
      <c r="N1242" s="85"/>
      <c r="O1242" s="85"/>
      <c r="P1242" s="168">
        <v>0</v>
      </c>
      <c r="Q1242" s="87"/>
      <c r="Z1242" s="265" t="str">
        <f>IF(AND('Scope of Work'!AH5=TRUE,'Scope of Work'!AH13=TRUE,'Scope of Work'!AH16=TRUE,H7=FALSE,'Project Information'!K4=FALSE),"Y","N")</f>
        <v>N</v>
      </c>
      <c r="AA1242" s="265" t="str">
        <f t="shared" ref="AA1242:AA1402" si="39">IF($Z1242="Y","Y","N")</f>
        <v>N</v>
      </c>
    </row>
    <row r="1243" spans="1:27" ht="28.5" hidden="1">
      <c r="A1243" s="239"/>
      <c r="B1243" s="239"/>
      <c r="C1243" s="239"/>
      <c r="D1243" s="166" t="s">
        <v>3238</v>
      </c>
      <c r="E1243" s="83"/>
      <c r="F1243" s="83"/>
      <c r="G1243" s="83" t="s">
        <v>3239</v>
      </c>
      <c r="H1243" s="611" t="s">
        <v>3237</v>
      </c>
      <c r="I1243" s="167">
        <v>2.02</v>
      </c>
      <c r="J1243" s="89"/>
      <c r="K1243" s="167">
        <v>2.02</v>
      </c>
      <c r="L1243" s="85"/>
      <c r="M1243" s="85"/>
      <c r="N1243" s="85"/>
      <c r="O1243" s="85"/>
      <c r="P1243" s="168">
        <v>0</v>
      </c>
      <c r="Q1243" s="87"/>
      <c r="Z1243" s="265" t="str">
        <f>IF(AND('Scope of Work'!AH6=TRUE,'Scope of Work'!AH13=TRUE,'Scope of Work'!AH16=TRUE,H7=FALSE,'Project Information'!K4=FALSE),"Y","N")</f>
        <v>N</v>
      </c>
      <c r="AA1243" s="265" t="str">
        <f t="shared" si="39"/>
        <v>N</v>
      </c>
    </row>
    <row r="1244" spans="1:27" ht="28.5" hidden="1">
      <c r="A1244" s="239"/>
      <c r="B1244" s="239"/>
      <c r="C1244" s="239"/>
      <c r="D1244" s="166" t="s">
        <v>3240</v>
      </c>
      <c r="E1244" s="83"/>
      <c r="F1244" s="83"/>
      <c r="G1244" s="83" t="s">
        <v>3241</v>
      </c>
      <c r="H1244" s="611" t="s">
        <v>3237</v>
      </c>
      <c r="I1244" s="167">
        <v>2.0299999999999998</v>
      </c>
      <c r="J1244" s="89"/>
      <c r="K1244" s="167">
        <v>2.0299999999999998</v>
      </c>
      <c r="L1244" s="85"/>
      <c r="M1244" s="85"/>
      <c r="N1244" s="85"/>
      <c r="O1244" s="85"/>
      <c r="P1244" s="168">
        <v>0</v>
      </c>
      <c r="Q1244" s="87"/>
      <c r="Z1244" s="265" t="str">
        <f>IF(AND('Scope of Work'!AH7=TRUE,'Scope of Work'!AH13=TRUE,'Scope of Work'!AH16=TRUE,H7=FALSE,'Project Information'!K4=FALSE),"Y","N")</f>
        <v>N</v>
      </c>
      <c r="AA1244" s="265" t="str">
        <f t="shared" si="39"/>
        <v>N</v>
      </c>
    </row>
    <row r="1245" spans="1:27" ht="28.5" hidden="1">
      <c r="A1245" s="239"/>
      <c r="B1245" s="239"/>
      <c r="C1245" s="239"/>
      <c r="D1245" s="166" t="s">
        <v>3242</v>
      </c>
      <c r="E1245" s="83"/>
      <c r="F1245" s="83"/>
      <c r="G1245" s="83" t="s">
        <v>3243</v>
      </c>
      <c r="H1245" s="611" t="s">
        <v>3237</v>
      </c>
      <c r="I1245" s="167">
        <v>2.04</v>
      </c>
      <c r="J1245" s="89"/>
      <c r="K1245" s="167">
        <v>2.04</v>
      </c>
      <c r="L1245" s="85"/>
      <c r="M1245" s="85"/>
      <c r="N1245" s="85"/>
      <c r="O1245" s="85"/>
      <c r="P1245" s="168">
        <v>0</v>
      </c>
      <c r="Q1245" s="87"/>
      <c r="Z1245" s="265" t="str">
        <f>IF(AND('Scope of Work'!AH8=TRUE,'Scope of Work'!AH13=TRUE,'Scope of Work'!AH16=TRUE,H7=FALSE,'Project Information'!K4=FALSE),"Y","N")</f>
        <v>N</v>
      </c>
      <c r="AA1245" s="265" t="str">
        <f t="shared" si="39"/>
        <v>N</v>
      </c>
    </row>
    <row r="1246" spans="1:27" ht="28.5" hidden="1">
      <c r="A1246" s="239"/>
      <c r="B1246" s="239"/>
      <c r="C1246" s="239"/>
      <c r="D1246" s="166" t="s">
        <v>3244</v>
      </c>
      <c r="E1246" s="83"/>
      <c r="F1246" s="83"/>
      <c r="G1246" s="83" t="s">
        <v>3245</v>
      </c>
      <c r="H1246" s="611" t="s">
        <v>3237</v>
      </c>
      <c r="I1246" s="167">
        <v>2.0499999999999998</v>
      </c>
      <c r="J1246" s="89"/>
      <c r="K1246" s="167">
        <v>2.0499999999999998</v>
      </c>
      <c r="L1246" s="85"/>
      <c r="M1246" s="85"/>
      <c r="N1246" s="85"/>
      <c r="O1246" s="85"/>
      <c r="P1246" s="168">
        <v>0</v>
      </c>
      <c r="Q1246" s="87"/>
      <c r="Z1246" s="265" t="str">
        <f>IF(AND('Scope of Work'!AH9=TRUE,'Scope of Work'!AH13=TRUE,'Scope of Work'!AH16=TRUE,H7=FALSE,'Project Information'!K4=FALSE),"Y","N")</f>
        <v>N</v>
      </c>
      <c r="AA1246" s="265" t="str">
        <f t="shared" si="39"/>
        <v>N</v>
      </c>
    </row>
    <row r="1247" spans="1:27" ht="28.5" hidden="1">
      <c r="A1247" s="239"/>
      <c r="B1247" s="239"/>
      <c r="C1247" s="239"/>
      <c r="D1247" s="166" t="s">
        <v>3246</v>
      </c>
      <c r="E1247" s="83"/>
      <c r="F1247" s="83"/>
      <c r="G1247" s="83" t="s">
        <v>3247</v>
      </c>
      <c r="H1247" s="611" t="s">
        <v>3237</v>
      </c>
      <c r="I1247" s="167">
        <v>2.06</v>
      </c>
      <c r="J1247" s="89"/>
      <c r="K1247" s="167">
        <v>2.06</v>
      </c>
      <c r="L1247" s="85"/>
      <c r="M1247" s="85"/>
      <c r="N1247" s="85"/>
      <c r="O1247" s="85"/>
      <c r="P1247" s="168">
        <v>0</v>
      </c>
      <c r="Q1247" s="87"/>
      <c r="Z1247" s="265" t="str">
        <f>IF(AND('Scope of Work'!AH10=TRUE,'Scope of Work'!AH13=TRUE,'Scope of Work'!AH16=TRUE,H7=FALSE,'Project Information'!K4=FALSE),"Y","N")</f>
        <v>N</v>
      </c>
      <c r="AA1247" s="265" t="str">
        <f t="shared" si="39"/>
        <v>N</v>
      </c>
    </row>
    <row r="1248" spans="1:27" ht="28.5" hidden="1">
      <c r="A1248" s="239"/>
      <c r="B1248" s="239"/>
      <c r="C1248" s="239"/>
      <c r="D1248" s="166" t="s">
        <v>3248</v>
      </c>
      <c r="E1248" s="83"/>
      <c r="F1248" s="83"/>
      <c r="G1248" s="83" t="s">
        <v>3249</v>
      </c>
      <c r="H1248" s="611" t="s">
        <v>3237</v>
      </c>
      <c r="I1248" s="167">
        <v>2.0699999999999998</v>
      </c>
      <c r="J1248" s="89"/>
      <c r="K1248" s="167">
        <v>2.0699999999999998</v>
      </c>
      <c r="L1248" s="85"/>
      <c r="M1248" s="85"/>
      <c r="N1248" s="85"/>
      <c r="O1248" s="85"/>
      <c r="P1248" s="168">
        <v>0</v>
      </c>
      <c r="Q1248" s="87"/>
      <c r="Z1248" s="265" t="str">
        <f>IF(AND('Scope of Work'!AH11=TRUE,'Scope of Work'!AH13=TRUE,'Scope of Work'!AH16=TRUE,H7=FALSE,'Project Information'!K4=FALSE),"Y","N")</f>
        <v>N</v>
      </c>
      <c r="AA1248" s="265" t="str">
        <f t="shared" si="39"/>
        <v>N</v>
      </c>
    </row>
    <row r="1249" spans="1:27" ht="28.5" hidden="1">
      <c r="A1249" s="239"/>
      <c r="B1249" s="239"/>
      <c r="C1249" s="239"/>
      <c r="D1249" s="166" t="s">
        <v>3250</v>
      </c>
      <c r="E1249" s="83"/>
      <c r="F1249" s="83"/>
      <c r="G1249" s="83" t="s">
        <v>3251</v>
      </c>
      <c r="H1249" s="611" t="s">
        <v>3237</v>
      </c>
      <c r="I1249" s="167">
        <v>2.09</v>
      </c>
      <c r="J1249" s="89"/>
      <c r="K1249" s="167">
        <v>2.09</v>
      </c>
      <c r="L1249" s="85"/>
      <c r="M1249" s="85"/>
      <c r="N1249" s="85"/>
      <c r="O1249" s="85"/>
      <c r="P1249" s="168">
        <v>0</v>
      </c>
      <c r="Q1249" s="87"/>
      <c r="Z1249" s="265" t="str">
        <f>IF(AND('Scope of Work'!AH6=TRUE,'Scope of Work'!AH14=TRUE,'Scope of Work'!AH16=TRUE,H7=FALSE,'Project Information'!K4=FALSE),"Y","N")</f>
        <v>N</v>
      </c>
      <c r="AA1249" s="265" t="str">
        <f t="shared" si="39"/>
        <v>N</v>
      </c>
    </row>
    <row r="1250" spans="1:27" ht="28.5" hidden="1">
      <c r="A1250" s="239"/>
      <c r="B1250" s="239"/>
      <c r="C1250" s="239"/>
      <c r="D1250" s="166" t="s">
        <v>3252</v>
      </c>
      <c r="E1250" s="83"/>
      <c r="F1250" s="83"/>
      <c r="G1250" s="83" t="s">
        <v>3253</v>
      </c>
      <c r="H1250" s="611" t="s">
        <v>3237</v>
      </c>
      <c r="I1250" s="167">
        <v>2.1</v>
      </c>
      <c r="J1250" s="89"/>
      <c r="K1250" s="167">
        <v>2.1</v>
      </c>
      <c r="L1250" s="85"/>
      <c r="M1250" s="85"/>
      <c r="N1250" s="85"/>
      <c r="O1250" s="85"/>
      <c r="P1250" s="168">
        <v>0</v>
      </c>
      <c r="Q1250" s="87"/>
      <c r="Z1250" s="265" t="str">
        <f>IF(AND('Scope of Work'!AH7=TRUE,'Scope of Work'!AH14=TRUE,'Scope of Work'!AH16=TRUE,H7=FALSE,'Project Information'!K4=FALSE),"Y","N")</f>
        <v>N</v>
      </c>
      <c r="AA1250" s="265" t="str">
        <f t="shared" si="39"/>
        <v>N</v>
      </c>
    </row>
    <row r="1251" spans="1:27" ht="28.5" hidden="1">
      <c r="A1251" s="239"/>
      <c r="B1251" s="239"/>
      <c r="C1251" s="239"/>
      <c r="D1251" s="166" t="s">
        <v>3254</v>
      </c>
      <c r="E1251" s="83"/>
      <c r="F1251" s="83"/>
      <c r="G1251" s="83" t="s">
        <v>3255</v>
      </c>
      <c r="H1251" s="611" t="s">
        <v>3237</v>
      </c>
      <c r="I1251" s="167">
        <v>2.11</v>
      </c>
      <c r="J1251" s="89"/>
      <c r="K1251" s="167">
        <v>2.11</v>
      </c>
      <c r="L1251" s="85"/>
      <c r="M1251" s="85"/>
      <c r="N1251" s="85"/>
      <c r="O1251" s="85"/>
      <c r="P1251" s="168">
        <v>0</v>
      </c>
      <c r="Q1251" s="87"/>
      <c r="Z1251" s="265" t="str">
        <f>IF(AND('Scope of Work'!AH8=TRUE,'Scope of Work'!AH14=TRUE,'Scope of Work'!AH16=TRUE,H7=FALSE,'Project Information'!K4=FALSE),"Y","N")</f>
        <v>N</v>
      </c>
      <c r="AA1251" s="265" t="str">
        <f t="shared" si="39"/>
        <v>N</v>
      </c>
    </row>
    <row r="1252" spans="1:27" ht="28.5" hidden="1">
      <c r="A1252" s="239"/>
      <c r="B1252" s="239"/>
      <c r="C1252" s="239"/>
      <c r="D1252" s="166" t="s">
        <v>3256</v>
      </c>
      <c r="E1252" s="83"/>
      <c r="F1252" s="83"/>
      <c r="G1252" s="83" t="s">
        <v>3257</v>
      </c>
      <c r="H1252" s="611" t="s">
        <v>3237</v>
      </c>
      <c r="I1252" s="167">
        <v>2.12</v>
      </c>
      <c r="J1252" s="89"/>
      <c r="K1252" s="167">
        <v>2.12</v>
      </c>
      <c r="L1252" s="85"/>
      <c r="M1252" s="85"/>
      <c r="N1252" s="85"/>
      <c r="O1252" s="85"/>
      <c r="P1252" s="168">
        <v>0</v>
      </c>
      <c r="Q1252" s="87"/>
      <c r="Z1252" s="265" t="str">
        <f>IF(AND('Scope of Work'!AH9=TRUE,'Scope of Work'!AH14=TRUE,'Scope of Work'!AH16=TRUE,H7=FALSE,'Project Information'!K4=FALSE),"Y","N")</f>
        <v>N</v>
      </c>
      <c r="AA1252" s="265" t="str">
        <f t="shared" si="39"/>
        <v>N</v>
      </c>
    </row>
    <row r="1253" spans="1:27" ht="28.5" hidden="1">
      <c r="A1253" s="239"/>
      <c r="B1253" s="239"/>
      <c r="C1253" s="239"/>
      <c r="D1253" s="166" t="s">
        <v>3258</v>
      </c>
      <c r="E1253" s="83"/>
      <c r="F1253" s="83"/>
      <c r="G1253" s="83" t="s">
        <v>3259</v>
      </c>
      <c r="H1253" s="611" t="s">
        <v>3237</v>
      </c>
      <c r="I1253" s="167">
        <v>2.13</v>
      </c>
      <c r="J1253" s="89"/>
      <c r="K1253" s="167">
        <v>2.13</v>
      </c>
      <c r="L1253" s="85"/>
      <c r="M1253" s="85"/>
      <c r="N1253" s="85"/>
      <c r="O1253" s="85"/>
      <c r="P1253" s="168">
        <v>0</v>
      </c>
      <c r="Q1253" s="87"/>
      <c r="Z1253" s="265" t="str">
        <f>IF(AND('Scope of Work'!AH10=TRUE,'Scope of Work'!AH14=TRUE,'Scope of Work'!AH16=TRUE,H7=FALSE,'Project Information'!K4=FALSE),"Y","N")</f>
        <v>N</v>
      </c>
      <c r="AA1253" s="265" t="str">
        <f t="shared" si="39"/>
        <v>N</v>
      </c>
    </row>
    <row r="1254" spans="1:27" ht="28.5" hidden="1">
      <c r="A1254" s="239"/>
      <c r="B1254" s="239"/>
      <c r="C1254" s="239"/>
      <c r="D1254" s="166" t="s">
        <v>3260</v>
      </c>
      <c r="E1254" s="83"/>
      <c r="F1254" s="83"/>
      <c r="G1254" s="83" t="s">
        <v>3261</v>
      </c>
      <c r="H1254" s="611" t="s">
        <v>3237</v>
      </c>
      <c r="I1254" s="167">
        <v>2.14</v>
      </c>
      <c r="J1254" s="89"/>
      <c r="K1254" s="167">
        <v>2.14</v>
      </c>
      <c r="L1254" s="85"/>
      <c r="M1254" s="85"/>
      <c r="N1254" s="85"/>
      <c r="O1254" s="85"/>
      <c r="P1254" s="168">
        <v>0</v>
      </c>
      <c r="Q1254" s="87"/>
      <c r="Z1254" s="265" t="str">
        <f>IF(AND('Scope of Work'!AH11=TRUE,'Scope of Work'!AH14=TRUE,'Scope of Work'!AH16=TRUE,H7=FALSE,'Project Information'!K4=FALSE),"Y","N")</f>
        <v>N</v>
      </c>
      <c r="AA1254" s="265" t="str">
        <f t="shared" si="39"/>
        <v>N</v>
      </c>
    </row>
    <row r="1255" spans="1:27" ht="28.5" hidden="1">
      <c r="A1255" s="239"/>
      <c r="B1255" s="239"/>
      <c r="C1255" s="239"/>
      <c r="D1255" s="166" t="s">
        <v>3262</v>
      </c>
      <c r="E1255" s="83"/>
      <c r="F1255" s="83"/>
      <c r="G1255" s="83" t="s">
        <v>3263</v>
      </c>
      <c r="H1255" s="611" t="s">
        <v>3237</v>
      </c>
      <c r="I1255" s="167">
        <v>3.01</v>
      </c>
      <c r="J1255" s="89"/>
      <c r="K1255" s="167">
        <v>3.01</v>
      </c>
      <c r="L1255" s="85"/>
      <c r="M1255" s="85"/>
      <c r="N1255" s="85"/>
      <c r="O1255" s="85"/>
      <c r="P1255" s="168">
        <v>0</v>
      </c>
      <c r="Q1255" s="87"/>
      <c r="Z1255" s="265" t="str">
        <f>IF(AND('Scope of Work'!AH5=TRUE,'Scope of Work'!AH13=TRUE,'Scope of Work'!AH19=TRUE,H7=FALSE,'Project Information'!K4=FALSE),"Y","N")</f>
        <v>N</v>
      </c>
      <c r="AA1255" s="265" t="str">
        <f t="shared" si="39"/>
        <v>N</v>
      </c>
    </row>
    <row r="1256" spans="1:27" ht="28.5" hidden="1">
      <c r="A1256" s="239"/>
      <c r="B1256" s="239"/>
      <c r="C1256" s="239"/>
      <c r="D1256" s="166" t="s">
        <v>3264</v>
      </c>
      <c r="E1256" s="83"/>
      <c r="F1256" s="83"/>
      <c r="G1256" s="83" t="s">
        <v>3265</v>
      </c>
      <c r="H1256" s="611" t="s">
        <v>3237</v>
      </c>
      <c r="I1256" s="167">
        <v>3.02</v>
      </c>
      <c r="J1256" s="89"/>
      <c r="K1256" s="167">
        <v>3.02</v>
      </c>
      <c r="L1256" s="85"/>
      <c r="M1256" s="85"/>
      <c r="N1256" s="85"/>
      <c r="O1256" s="85"/>
      <c r="P1256" s="168">
        <v>0</v>
      </c>
      <c r="Q1256" s="87"/>
      <c r="Z1256" s="265" t="str">
        <f>IF(AND('Scope of Work'!AH6=TRUE,'Scope of Work'!AH13=TRUE,'Scope of Work'!AH19=TRUE,H7=FALSE,'Project Information'!K4=FALSE),"Y","N")</f>
        <v>N</v>
      </c>
      <c r="AA1256" s="265" t="str">
        <f t="shared" si="39"/>
        <v>N</v>
      </c>
    </row>
    <row r="1257" spans="1:27" ht="28.5" hidden="1">
      <c r="A1257" s="239"/>
      <c r="B1257" s="239"/>
      <c r="C1257" s="239"/>
      <c r="D1257" s="166" t="s">
        <v>3266</v>
      </c>
      <c r="E1257" s="83"/>
      <c r="F1257" s="83"/>
      <c r="G1257" s="83" t="s">
        <v>3267</v>
      </c>
      <c r="H1257" s="611" t="s">
        <v>3237</v>
      </c>
      <c r="I1257" s="167">
        <v>3.03</v>
      </c>
      <c r="J1257" s="89"/>
      <c r="K1257" s="167">
        <v>3.03</v>
      </c>
      <c r="L1257" s="85"/>
      <c r="M1257" s="85"/>
      <c r="N1257" s="85"/>
      <c r="O1257" s="85"/>
      <c r="P1257" s="168">
        <v>0</v>
      </c>
      <c r="Q1257" s="87"/>
      <c r="Z1257" s="265" t="str">
        <f>IF(AND('Scope of Work'!AH7=TRUE,'Scope of Work'!AH13=TRUE,'Scope of Work'!AH19=TRUE,H7=FALSE,'Project Information'!K4=FALSE),"Y","N")</f>
        <v>N</v>
      </c>
      <c r="AA1257" s="265" t="str">
        <f t="shared" si="39"/>
        <v>N</v>
      </c>
    </row>
    <row r="1258" spans="1:27" ht="28.5" hidden="1">
      <c r="A1258" s="239"/>
      <c r="B1258" s="239"/>
      <c r="C1258" s="239"/>
      <c r="D1258" s="166" t="s">
        <v>3268</v>
      </c>
      <c r="E1258" s="83"/>
      <c r="F1258" s="83"/>
      <c r="G1258" s="83" t="s">
        <v>3269</v>
      </c>
      <c r="H1258" s="611" t="s">
        <v>3237</v>
      </c>
      <c r="I1258" s="167">
        <v>3.04</v>
      </c>
      <c r="J1258" s="89"/>
      <c r="K1258" s="167">
        <v>3.04</v>
      </c>
      <c r="L1258" s="85"/>
      <c r="M1258" s="85"/>
      <c r="N1258" s="85"/>
      <c r="O1258" s="85"/>
      <c r="P1258" s="168">
        <v>0</v>
      </c>
      <c r="Q1258" s="87"/>
      <c r="Z1258" s="265" t="str">
        <f>IF(AND('Scope of Work'!AH8=TRUE,'Scope of Work'!AH13=TRUE,'Scope of Work'!AH19=TRUE,H7=FALSE,'Project Information'!K4=FALSE),"Y","N")</f>
        <v>N</v>
      </c>
      <c r="AA1258" s="265" t="str">
        <f t="shared" si="39"/>
        <v>N</v>
      </c>
    </row>
    <row r="1259" spans="1:27" ht="28.5" hidden="1">
      <c r="A1259" s="239"/>
      <c r="B1259" s="239"/>
      <c r="C1259" s="239"/>
      <c r="D1259" s="166" t="s">
        <v>3270</v>
      </c>
      <c r="E1259" s="83"/>
      <c r="F1259" s="83"/>
      <c r="G1259" s="83" t="s">
        <v>3271</v>
      </c>
      <c r="H1259" s="611" t="s">
        <v>3237</v>
      </c>
      <c r="I1259" s="167">
        <v>3.05</v>
      </c>
      <c r="J1259" s="89"/>
      <c r="K1259" s="167">
        <v>3.05</v>
      </c>
      <c r="L1259" s="85"/>
      <c r="M1259" s="85"/>
      <c r="N1259" s="85"/>
      <c r="O1259" s="85"/>
      <c r="P1259" s="168">
        <v>0</v>
      </c>
      <c r="Q1259" s="87"/>
      <c r="Z1259" s="265" t="str">
        <f>IF(AND('Scope of Work'!AH9=TRUE,'Scope of Work'!AH13=TRUE,'Scope of Work'!AH19=TRUE,H7=FALSE,'Project Information'!K4=FALSE),"Y","N")</f>
        <v>N</v>
      </c>
      <c r="AA1259" s="265" t="str">
        <f t="shared" si="39"/>
        <v>N</v>
      </c>
    </row>
    <row r="1260" spans="1:27" ht="28.5" hidden="1">
      <c r="A1260" s="239"/>
      <c r="B1260" s="239"/>
      <c r="C1260" s="239"/>
      <c r="D1260" s="166" t="s">
        <v>3272</v>
      </c>
      <c r="E1260" s="83"/>
      <c r="F1260" s="83"/>
      <c r="G1260" s="83" t="s">
        <v>3273</v>
      </c>
      <c r="H1260" s="611" t="s">
        <v>3237</v>
      </c>
      <c r="I1260" s="167">
        <v>3.06</v>
      </c>
      <c r="J1260" s="89"/>
      <c r="K1260" s="167">
        <v>3.06</v>
      </c>
      <c r="L1260" s="85"/>
      <c r="M1260" s="85"/>
      <c r="N1260" s="85"/>
      <c r="O1260" s="85"/>
      <c r="P1260" s="168">
        <v>0</v>
      </c>
      <c r="Q1260" s="87"/>
      <c r="Z1260" s="265" t="str">
        <f>IF(AND('Scope of Work'!AH10=TRUE,'Scope of Work'!AH13=TRUE,'Scope of Work'!AH19=TRUE,H7=FALSE,'Project Information'!K4=FALSE),"Y","N")</f>
        <v>N</v>
      </c>
      <c r="AA1260" s="265" t="str">
        <f t="shared" si="39"/>
        <v>N</v>
      </c>
    </row>
    <row r="1261" spans="1:27" ht="28.5" hidden="1">
      <c r="A1261" s="239"/>
      <c r="B1261" s="239"/>
      <c r="C1261" s="239"/>
      <c r="D1261" s="166" t="s">
        <v>3274</v>
      </c>
      <c r="E1261" s="83"/>
      <c r="F1261" s="83"/>
      <c r="G1261" s="83" t="s">
        <v>3275</v>
      </c>
      <c r="H1261" s="611" t="s">
        <v>3237</v>
      </c>
      <c r="I1261" s="167">
        <v>3.07</v>
      </c>
      <c r="J1261" s="89"/>
      <c r="K1261" s="167">
        <v>3.07</v>
      </c>
      <c r="L1261" s="85"/>
      <c r="M1261" s="85"/>
      <c r="N1261" s="85"/>
      <c r="O1261" s="85"/>
      <c r="P1261" s="168">
        <v>0</v>
      </c>
      <c r="Q1261" s="87"/>
      <c r="Z1261" s="265" t="str">
        <f>IF(AND('Scope of Work'!AH11=TRUE,'Scope of Work'!AH13=TRUE,'Scope of Work'!AH19=TRUE,H7=FALSE,'Project Information'!K4=FALSE),"Y","N")</f>
        <v>N</v>
      </c>
      <c r="AA1261" s="265" t="str">
        <f t="shared" si="39"/>
        <v>N</v>
      </c>
    </row>
    <row r="1262" spans="1:27" ht="28.5" hidden="1">
      <c r="A1262" s="239"/>
      <c r="B1262" s="239"/>
      <c r="C1262" s="239"/>
      <c r="D1262" s="166" t="s">
        <v>3276</v>
      </c>
      <c r="E1262" s="83"/>
      <c r="F1262" s="83"/>
      <c r="G1262" s="83" t="s">
        <v>3277</v>
      </c>
      <c r="H1262" s="611" t="s">
        <v>3237</v>
      </c>
      <c r="I1262" s="167">
        <v>3.08</v>
      </c>
      <c r="J1262" s="89"/>
      <c r="K1262" s="167">
        <v>3.08</v>
      </c>
      <c r="L1262" s="85"/>
      <c r="M1262" s="85"/>
      <c r="N1262" s="85"/>
      <c r="O1262" s="85"/>
      <c r="P1262" s="168">
        <v>0</v>
      </c>
      <c r="Q1262" s="87"/>
      <c r="Z1262" s="265" t="str">
        <f>IF(AND('Scope of Work'!AH5=TRUE,'Scope of Work'!AH14=TRUE,'Scope of Work'!AH19=TRUE,H7=FALSE,'Project Information'!K4=FALSE),"Y","N")</f>
        <v>N</v>
      </c>
      <c r="AA1262" s="265" t="str">
        <f t="shared" si="39"/>
        <v>N</v>
      </c>
    </row>
    <row r="1263" spans="1:27" ht="28.5" hidden="1">
      <c r="A1263" s="239"/>
      <c r="B1263" s="239"/>
      <c r="C1263" s="239"/>
      <c r="D1263" s="166" t="s">
        <v>3278</v>
      </c>
      <c r="E1263" s="83"/>
      <c r="F1263" s="83"/>
      <c r="G1263" s="83" t="s">
        <v>3279</v>
      </c>
      <c r="H1263" s="611" t="s">
        <v>3237</v>
      </c>
      <c r="I1263" s="167">
        <v>3.09</v>
      </c>
      <c r="J1263" s="89"/>
      <c r="K1263" s="167">
        <v>3.09</v>
      </c>
      <c r="L1263" s="85"/>
      <c r="M1263" s="85"/>
      <c r="N1263" s="85"/>
      <c r="O1263" s="85"/>
      <c r="P1263" s="168">
        <v>0</v>
      </c>
      <c r="Q1263" s="87"/>
      <c r="Z1263" s="265" t="str">
        <f>IF(AND('Scope of Work'!AH6=TRUE,'Scope of Work'!AH14=TRUE,'Scope of Work'!AH19=TRUE,H7=FALSE,'Project Information'!K4=FALSE),"Y","N")</f>
        <v>N</v>
      </c>
      <c r="AA1263" s="265" t="str">
        <f t="shared" si="39"/>
        <v>N</v>
      </c>
    </row>
    <row r="1264" spans="1:27" ht="28.5" hidden="1">
      <c r="A1264" s="239"/>
      <c r="B1264" s="239"/>
      <c r="C1264" s="239"/>
      <c r="D1264" s="166" t="s">
        <v>3280</v>
      </c>
      <c r="E1264" s="83"/>
      <c r="F1264" s="83"/>
      <c r="G1264" s="83" t="s">
        <v>3281</v>
      </c>
      <c r="H1264" s="611" t="s">
        <v>3237</v>
      </c>
      <c r="I1264" s="167">
        <v>3.1</v>
      </c>
      <c r="J1264" s="89"/>
      <c r="K1264" s="167">
        <v>3.1</v>
      </c>
      <c r="L1264" s="85"/>
      <c r="M1264" s="85"/>
      <c r="N1264" s="85"/>
      <c r="O1264" s="85"/>
      <c r="P1264" s="168">
        <v>0</v>
      </c>
      <c r="Q1264" s="87"/>
      <c r="Z1264" s="265" t="str">
        <f>IF(AND('Scope of Work'!AH7=TRUE,'Scope of Work'!AH14=TRUE,'Scope of Work'!AH19=TRUE,H7=FALSE,'Project Information'!K4=FALSE),"Y","N")</f>
        <v>N</v>
      </c>
      <c r="AA1264" s="265" t="str">
        <f t="shared" si="39"/>
        <v>N</v>
      </c>
    </row>
    <row r="1265" spans="1:27" ht="28.5" hidden="1">
      <c r="A1265" s="239"/>
      <c r="B1265" s="239"/>
      <c r="C1265" s="239"/>
      <c r="D1265" s="166" t="s">
        <v>3282</v>
      </c>
      <c r="E1265" s="83"/>
      <c r="F1265" s="83"/>
      <c r="G1265" s="83" t="s">
        <v>3283</v>
      </c>
      <c r="H1265" s="611" t="s">
        <v>3237</v>
      </c>
      <c r="I1265" s="167">
        <v>3.11</v>
      </c>
      <c r="J1265" s="89"/>
      <c r="K1265" s="167">
        <v>3.11</v>
      </c>
      <c r="L1265" s="85"/>
      <c r="M1265" s="85"/>
      <c r="N1265" s="85"/>
      <c r="O1265" s="85"/>
      <c r="P1265" s="168">
        <v>0</v>
      </c>
      <c r="Q1265" s="87"/>
      <c r="Z1265" s="265" t="str">
        <f>IF(AND('Scope of Work'!AH8=TRUE,'Scope of Work'!AH14=TRUE,'Scope of Work'!AH19=TRUE,H7=FALSE,'Project Information'!K4=FALSE),"Y","N")</f>
        <v>N</v>
      </c>
      <c r="AA1265" s="265" t="str">
        <f t="shared" si="39"/>
        <v>N</v>
      </c>
    </row>
    <row r="1266" spans="1:27" ht="28.5" hidden="1">
      <c r="A1266" s="239"/>
      <c r="B1266" s="239"/>
      <c r="C1266" s="239"/>
      <c r="D1266" s="166" t="s">
        <v>3284</v>
      </c>
      <c r="E1266" s="83"/>
      <c r="F1266" s="83"/>
      <c r="G1266" s="83" t="s">
        <v>3285</v>
      </c>
      <c r="H1266" s="611" t="s">
        <v>3237</v>
      </c>
      <c r="I1266" s="167">
        <v>3.12</v>
      </c>
      <c r="J1266" s="89"/>
      <c r="K1266" s="167">
        <v>3.12</v>
      </c>
      <c r="L1266" s="85"/>
      <c r="M1266" s="85"/>
      <c r="N1266" s="85"/>
      <c r="O1266" s="85"/>
      <c r="P1266" s="168">
        <v>0</v>
      </c>
      <c r="Q1266" s="87"/>
      <c r="Z1266" s="265" t="str">
        <f>IF(AND('Scope of Work'!AH9=TRUE,'Scope of Work'!AH14=TRUE,'Scope of Work'!AH19=TRUE,H7=FALSE,'Project Information'!K4=FALSE),"Y","N")</f>
        <v>N</v>
      </c>
      <c r="AA1266" s="265" t="str">
        <f t="shared" si="39"/>
        <v>N</v>
      </c>
    </row>
    <row r="1267" spans="1:27" ht="28.5" hidden="1">
      <c r="A1267" s="239"/>
      <c r="B1267" s="239"/>
      <c r="C1267" s="239"/>
      <c r="D1267" s="166" t="s">
        <v>3286</v>
      </c>
      <c r="E1267" s="83"/>
      <c r="F1267" s="83"/>
      <c r="G1267" s="83" t="s">
        <v>3287</v>
      </c>
      <c r="H1267" s="611" t="s">
        <v>3237</v>
      </c>
      <c r="I1267" s="167">
        <v>3.13</v>
      </c>
      <c r="J1267" s="89"/>
      <c r="K1267" s="167">
        <v>3.13</v>
      </c>
      <c r="L1267" s="85"/>
      <c r="M1267" s="85"/>
      <c r="N1267" s="85"/>
      <c r="O1267" s="85"/>
      <c r="P1267" s="168">
        <v>0</v>
      </c>
      <c r="Q1267" s="87"/>
      <c r="Z1267" s="265" t="str">
        <f>IF(AND('Scope of Work'!AH10=TRUE,'Scope of Work'!AH14=TRUE,'Scope of Work'!AH19=TRUE,H7=FALSE,'Project Information'!K4=FALSE),"Y","N")</f>
        <v>N</v>
      </c>
      <c r="AA1267" s="265" t="str">
        <f t="shared" si="39"/>
        <v>N</v>
      </c>
    </row>
    <row r="1268" spans="1:27" ht="28.5" hidden="1">
      <c r="A1268" s="239"/>
      <c r="B1268" s="239"/>
      <c r="C1268" s="239"/>
      <c r="D1268" s="166" t="s">
        <v>3288</v>
      </c>
      <c r="E1268" s="83"/>
      <c r="F1268" s="83"/>
      <c r="G1268" s="83" t="s">
        <v>3289</v>
      </c>
      <c r="H1268" s="611" t="s">
        <v>3237</v>
      </c>
      <c r="I1268" s="167">
        <v>3.14</v>
      </c>
      <c r="J1268" s="89"/>
      <c r="K1268" s="167">
        <v>3.14</v>
      </c>
      <c r="L1268" s="85"/>
      <c r="M1268" s="85"/>
      <c r="N1268" s="85"/>
      <c r="O1268" s="85"/>
      <c r="P1268" s="168">
        <v>0</v>
      </c>
      <c r="Q1268" s="87"/>
      <c r="Z1268" s="265" t="str">
        <f>IF(AND('Scope of Work'!AH11=TRUE,'Scope of Work'!AH14=TRUE,'Scope of Work'!AH19=TRUE,H7=FALSE,'Project Information'!K4=FALSE),"Y","N")</f>
        <v>N</v>
      </c>
      <c r="AA1268" s="265" t="str">
        <f t="shared" si="39"/>
        <v>N</v>
      </c>
    </row>
    <row r="1269" spans="1:27" ht="28.5" hidden="1">
      <c r="A1269" s="239"/>
      <c r="B1269" s="239"/>
      <c r="C1269" s="239"/>
      <c r="D1269" s="166" t="s">
        <v>3290</v>
      </c>
      <c r="E1269" s="83"/>
      <c r="F1269" s="83"/>
      <c r="G1269" s="83" t="s">
        <v>3291</v>
      </c>
      <c r="H1269" s="611" t="s">
        <v>3237</v>
      </c>
      <c r="I1269" s="167">
        <v>33.39</v>
      </c>
      <c r="J1269" s="89"/>
      <c r="K1269" s="167">
        <v>33.39</v>
      </c>
      <c r="L1269" s="85"/>
      <c r="M1269" s="85"/>
      <c r="N1269" s="85"/>
      <c r="O1269" s="85"/>
      <c r="P1269" s="168">
        <v>0</v>
      </c>
      <c r="Q1269" s="87"/>
      <c r="Z1269" s="265" t="str">
        <f>IF(AND('Scope of Work'!AH22=TRUE,H7=FALSE,'Project Information'!K4=FALSE),"Y","N")</f>
        <v>N</v>
      </c>
      <c r="AA1269" s="265" t="str">
        <f t="shared" si="39"/>
        <v>N</v>
      </c>
    </row>
    <row r="1270" spans="1:27" ht="28.5" hidden="1">
      <c r="A1270" s="239"/>
      <c r="B1270" s="239"/>
      <c r="C1270" s="239"/>
      <c r="D1270" s="166" t="s">
        <v>3292</v>
      </c>
      <c r="E1270" s="83"/>
      <c r="F1270" s="83"/>
      <c r="G1270" s="83" t="s">
        <v>3293</v>
      </c>
      <c r="H1270" s="611" t="s">
        <v>3237</v>
      </c>
      <c r="I1270" s="167">
        <v>33.39</v>
      </c>
      <c r="J1270" s="89"/>
      <c r="K1270" s="167">
        <v>33.39</v>
      </c>
      <c r="L1270" s="85"/>
      <c r="M1270" s="85"/>
      <c r="N1270" s="85"/>
      <c r="O1270" s="85"/>
      <c r="P1270" s="168">
        <v>0</v>
      </c>
      <c r="Q1270" s="87"/>
      <c r="Z1270" s="265" t="str">
        <f>IF(AND('Scope of Work'!AH22=TRUE,H7=FALSE,'Project Information'!K4=FALSE),"Y","N")</f>
        <v>N</v>
      </c>
      <c r="AA1270" s="265" t="str">
        <f t="shared" si="39"/>
        <v>N</v>
      </c>
    </row>
    <row r="1271" spans="1:27" ht="28.5" hidden="1">
      <c r="A1271" s="239"/>
      <c r="B1271" s="239"/>
      <c r="C1271" s="239"/>
      <c r="D1271" s="166" t="s">
        <v>3294</v>
      </c>
      <c r="E1271" s="83"/>
      <c r="F1271" s="83"/>
      <c r="G1271" s="83" t="s">
        <v>3291</v>
      </c>
      <c r="H1271" s="611" t="s">
        <v>3237</v>
      </c>
      <c r="I1271" s="167">
        <v>2.31</v>
      </c>
      <c r="J1271" s="89"/>
      <c r="K1271" s="167">
        <v>2.31</v>
      </c>
      <c r="L1271" s="85"/>
      <c r="M1271" s="85"/>
      <c r="N1271" s="85"/>
      <c r="O1271" s="85"/>
      <c r="P1271" s="168">
        <v>0</v>
      </c>
      <c r="Q1271" s="87"/>
      <c r="Z1271" s="265" t="str">
        <f>IF(AND('Scope of Work'!AH25=TRUE,H7=FALSE,'Project Information'!K4=FALSE),"Y","N")</f>
        <v>N</v>
      </c>
      <c r="AA1271" s="265" t="str">
        <f t="shared" si="39"/>
        <v>N</v>
      </c>
    </row>
    <row r="1272" spans="1:27" ht="28.5" hidden="1">
      <c r="A1272" s="239"/>
      <c r="B1272" s="239"/>
      <c r="C1272" s="239"/>
      <c r="D1272" s="166" t="s">
        <v>3295</v>
      </c>
      <c r="E1272" s="83"/>
      <c r="F1272" s="83"/>
      <c r="G1272" s="83" t="s">
        <v>3296</v>
      </c>
      <c r="H1272" s="611" t="s">
        <v>3237</v>
      </c>
      <c r="I1272" s="89"/>
      <c r="J1272" s="89"/>
      <c r="K1272" s="89"/>
      <c r="L1272" s="85"/>
      <c r="M1272" s="85"/>
      <c r="N1272" s="85"/>
      <c r="O1272" s="85"/>
      <c r="P1272" s="168">
        <v>0</v>
      </c>
      <c r="Q1272" s="87"/>
      <c r="Z1272" s="265" t="str">
        <f>IF(AND('Scope of Work'!AH25=TRUE,H7=FALSE,'Project Information'!K4=FALSE),"Y","N")</f>
        <v>N</v>
      </c>
      <c r="AA1272" s="265" t="str">
        <f t="shared" si="39"/>
        <v>N</v>
      </c>
    </row>
    <row r="1273" spans="1:27" ht="28.5" hidden="1">
      <c r="A1273" s="239"/>
      <c r="B1273" s="239"/>
      <c r="C1273" s="239"/>
      <c r="D1273" s="166" t="s">
        <v>3297</v>
      </c>
      <c r="E1273" s="83"/>
      <c r="F1273" s="83"/>
      <c r="G1273" s="83" t="s">
        <v>3298</v>
      </c>
      <c r="H1273" s="611" t="s">
        <v>3237</v>
      </c>
      <c r="I1273" s="167">
        <v>33.340000000000003</v>
      </c>
      <c r="J1273" s="89"/>
      <c r="K1273" s="167">
        <v>33.340000000000003</v>
      </c>
      <c r="L1273" s="85"/>
      <c r="M1273" s="85"/>
      <c r="N1273" s="85"/>
      <c r="O1273" s="85"/>
      <c r="P1273" s="168">
        <v>0</v>
      </c>
      <c r="Q1273" s="87"/>
      <c r="Z1273" s="265" t="str">
        <f>IF(AND('Scope of Work'!AH13=TRUE,'Scope of Work'!AH28=TRUE,H7=FALSE,'Project Information'!K4=FALSE),"Y","N")</f>
        <v>N</v>
      </c>
      <c r="AA1273" s="265" t="str">
        <f t="shared" si="39"/>
        <v>N</v>
      </c>
    </row>
    <row r="1274" spans="1:27" ht="28.5" hidden="1">
      <c r="A1274" s="239"/>
      <c r="B1274" s="239"/>
      <c r="C1274" s="239"/>
      <c r="D1274" s="166" t="s">
        <v>3299</v>
      </c>
      <c r="E1274" s="83"/>
      <c r="F1274" s="83"/>
      <c r="G1274" s="83" t="s">
        <v>3300</v>
      </c>
      <c r="H1274" s="611" t="s">
        <v>3237</v>
      </c>
      <c r="I1274" s="167">
        <v>33.340000000000003</v>
      </c>
      <c r="J1274" s="89"/>
      <c r="K1274" s="167">
        <v>33.340000000000003</v>
      </c>
      <c r="L1274" s="85"/>
      <c r="M1274" s="85"/>
      <c r="N1274" s="85"/>
      <c r="O1274" s="85"/>
      <c r="P1274" s="168">
        <v>0</v>
      </c>
      <c r="Q1274" s="87"/>
      <c r="Z1274" s="265" t="str">
        <f>IF(AND('Scope of Work'!AH13=TRUE,'Scope of Work'!AH28=TRUE,H7=FALSE,'Project Information'!K4=FALSE),"Y","N")</f>
        <v>N</v>
      </c>
      <c r="AA1274" s="265" t="str">
        <f t="shared" si="39"/>
        <v>N</v>
      </c>
    </row>
    <row r="1275" spans="1:27" ht="28.5" hidden="1">
      <c r="A1275" s="239"/>
      <c r="B1275" s="239"/>
      <c r="C1275" s="239"/>
      <c r="D1275" s="166" t="s">
        <v>3301</v>
      </c>
      <c r="E1275" s="83"/>
      <c r="F1275" s="83"/>
      <c r="G1275" s="83" t="s">
        <v>3302</v>
      </c>
      <c r="H1275" s="611" t="s">
        <v>3237</v>
      </c>
      <c r="I1275" s="167">
        <v>33.340000000000003</v>
      </c>
      <c r="J1275" s="89"/>
      <c r="K1275" s="167">
        <v>33.340000000000003</v>
      </c>
      <c r="L1275" s="85"/>
      <c r="M1275" s="85"/>
      <c r="N1275" s="85"/>
      <c r="O1275" s="85"/>
      <c r="P1275" s="168">
        <v>0</v>
      </c>
      <c r="Q1275" s="87"/>
      <c r="Z1275" s="265" t="str">
        <f>IF(AND('Scope of Work'!AH14=TRUE,'Scope of Work'!AH28=TRUE,H7=FALSE,'Project Information'!K4=FALSE),"Y","N")</f>
        <v>N</v>
      </c>
      <c r="AA1275" s="265" t="str">
        <f t="shared" si="39"/>
        <v>N</v>
      </c>
    </row>
    <row r="1276" spans="1:27" ht="28.5" hidden="1">
      <c r="A1276" s="239"/>
      <c r="B1276" s="239"/>
      <c r="C1276" s="239"/>
      <c r="D1276" s="166" t="s">
        <v>3303</v>
      </c>
      <c r="E1276" s="83"/>
      <c r="F1276" s="83"/>
      <c r="G1276" s="83" t="s">
        <v>3300</v>
      </c>
      <c r="H1276" s="611" t="s">
        <v>3237</v>
      </c>
      <c r="I1276" s="167">
        <v>33.340000000000003</v>
      </c>
      <c r="J1276" s="89"/>
      <c r="K1276" s="167">
        <v>33.340000000000003</v>
      </c>
      <c r="L1276" s="85"/>
      <c r="M1276" s="85"/>
      <c r="N1276" s="85"/>
      <c r="O1276" s="85"/>
      <c r="P1276" s="168">
        <v>0</v>
      </c>
      <c r="Q1276" s="87"/>
      <c r="Z1276" s="265" t="str">
        <f>IF(AND('Scope of Work'!AH14=TRUE,'Scope of Work'!AH28=TRUE,H7=FALSE,'Project Information'!K4=FALSE),"Y","N")</f>
        <v>N</v>
      </c>
      <c r="AA1276" s="265" t="str">
        <f t="shared" si="39"/>
        <v>N</v>
      </c>
    </row>
    <row r="1277" spans="1:27" ht="28.5" hidden="1">
      <c r="A1277" s="239"/>
      <c r="B1277" s="239"/>
      <c r="C1277" s="239"/>
      <c r="D1277" s="166" t="s">
        <v>3304</v>
      </c>
      <c r="E1277" s="83"/>
      <c r="F1277" s="83"/>
      <c r="G1277" s="83" t="s">
        <v>3305</v>
      </c>
      <c r="H1277" s="611" t="s">
        <v>3237</v>
      </c>
      <c r="I1277" s="167">
        <v>2.5</v>
      </c>
      <c r="J1277" s="89"/>
      <c r="K1277" s="167">
        <v>2.5</v>
      </c>
      <c r="L1277" s="85"/>
      <c r="M1277" s="85"/>
      <c r="N1277" s="85"/>
      <c r="O1277" s="85"/>
      <c r="P1277" s="168">
        <v>0</v>
      </c>
      <c r="Q1277" s="87"/>
      <c r="Z1277" s="265" t="str">
        <f>IF(AND('Scope of Work'!AH13=TRUE,'Scope of Work'!AH31=TRUE,H7=FALSE,'Project Information'!K4=FALSE),"Y","N")</f>
        <v>N</v>
      </c>
      <c r="AA1277" s="265" t="str">
        <f t="shared" si="39"/>
        <v>N</v>
      </c>
    </row>
    <row r="1278" spans="1:27" ht="28.5" hidden="1">
      <c r="A1278" s="239"/>
      <c r="B1278" s="239"/>
      <c r="C1278" s="239"/>
      <c r="D1278" s="166" t="s">
        <v>3306</v>
      </c>
      <c r="E1278" s="83"/>
      <c r="F1278" s="83"/>
      <c r="G1278" s="83" t="s">
        <v>3307</v>
      </c>
      <c r="H1278" s="611" t="s">
        <v>3237</v>
      </c>
      <c r="I1278" s="167">
        <v>2.5</v>
      </c>
      <c r="J1278" s="89"/>
      <c r="K1278" s="167">
        <v>2.5</v>
      </c>
      <c r="L1278" s="85"/>
      <c r="M1278" s="85"/>
      <c r="N1278" s="85"/>
      <c r="O1278" s="85"/>
      <c r="P1278" s="168">
        <v>0</v>
      </c>
      <c r="Q1278" s="87"/>
      <c r="Z1278" s="265" t="str">
        <f>IF(AND('Scope of Work'!AH14=TRUE,'Scope of Work'!AH31=TRUE,H7=FALSE,'Project Information'!K4=FALSE),"Y","N")</f>
        <v>N</v>
      </c>
      <c r="AA1278" s="265" t="str">
        <f t="shared" si="39"/>
        <v>N</v>
      </c>
    </row>
    <row r="1279" spans="1:27" ht="38.25" hidden="1">
      <c r="A1279" s="239"/>
      <c r="B1279" s="239"/>
      <c r="C1279" s="239"/>
      <c r="D1279" s="166" t="s">
        <v>3308</v>
      </c>
      <c r="E1279" s="83"/>
      <c r="F1279" s="83"/>
      <c r="G1279" s="612" t="s">
        <v>3309</v>
      </c>
      <c r="H1279" s="611" t="s">
        <v>3237</v>
      </c>
      <c r="I1279" s="167">
        <v>5.01</v>
      </c>
      <c r="J1279" s="89"/>
      <c r="K1279" s="167">
        <v>5.01</v>
      </c>
      <c r="L1279" s="85"/>
      <c r="M1279" s="85"/>
      <c r="N1279" s="85"/>
      <c r="O1279" s="85"/>
      <c r="P1279" s="168">
        <v>0</v>
      </c>
      <c r="Q1279" s="87"/>
      <c r="Z1279" s="265" t="str">
        <f>IF(AND('Scope of Work'!AH16=TRUE,H7=FALSE,'Project Information'!K4=FALSE),"Y","N")</f>
        <v>N</v>
      </c>
      <c r="AA1279" s="265" t="str">
        <f t="shared" si="39"/>
        <v>N</v>
      </c>
    </row>
    <row r="1280" spans="1:27" ht="38.25" hidden="1">
      <c r="A1280" s="239"/>
      <c r="B1280" s="239"/>
      <c r="C1280" s="239"/>
      <c r="D1280" s="166" t="s">
        <v>3310</v>
      </c>
      <c r="E1280" s="83"/>
      <c r="F1280" s="83"/>
      <c r="G1280" s="612" t="s">
        <v>3311</v>
      </c>
      <c r="H1280" s="611" t="s">
        <v>3237</v>
      </c>
      <c r="I1280" s="167">
        <v>5.0199999999999996</v>
      </c>
      <c r="J1280" s="89"/>
      <c r="K1280" s="167">
        <v>5.0199999999999996</v>
      </c>
      <c r="L1280" s="85"/>
      <c r="M1280" s="85"/>
      <c r="N1280" s="85"/>
      <c r="O1280" s="85"/>
      <c r="P1280" s="168">
        <v>0</v>
      </c>
      <c r="Q1280" s="87"/>
      <c r="Z1280" s="265" t="str">
        <f>IF(AND('Scope of Work'!AH16=TRUE,H7=FALSE,'Project Information'!K4=FALSE),"Y","N")</f>
        <v>N</v>
      </c>
      <c r="AA1280" s="265" t="str">
        <f t="shared" si="39"/>
        <v>N</v>
      </c>
    </row>
    <row r="1281" spans="1:27" ht="38.25" hidden="1">
      <c r="A1281" s="239"/>
      <c r="B1281" s="239"/>
      <c r="C1281" s="239"/>
      <c r="D1281" s="166" t="s">
        <v>3312</v>
      </c>
      <c r="E1281" s="83"/>
      <c r="F1281" s="83"/>
      <c r="G1281" s="612" t="s">
        <v>3313</v>
      </c>
      <c r="H1281" s="611" t="s">
        <v>3237</v>
      </c>
      <c r="I1281" s="167">
        <v>5.03</v>
      </c>
      <c r="J1281" s="89"/>
      <c r="K1281" s="167">
        <v>5.03</v>
      </c>
      <c r="L1281" s="85"/>
      <c r="M1281" s="85"/>
      <c r="N1281" s="85"/>
      <c r="O1281" s="85"/>
      <c r="P1281" s="168">
        <v>0</v>
      </c>
      <c r="Q1281" s="87"/>
      <c r="Z1281" s="265" t="str">
        <f>IF(AND('Scope of Work'!AH16=TRUE,H7=FALSE,'Project Information'!K4=FALSE),"Y","N")</f>
        <v>N</v>
      </c>
      <c r="AA1281" s="265" t="str">
        <f t="shared" si="39"/>
        <v>N</v>
      </c>
    </row>
    <row r="1282" spans="1:27" ht="38.25" hidden="1">
      <c r="A1282" s="239"/>
      <c r="B1282" s="239"/>
      <c r="C1282" s="239"/>
      <c r="D1282" s="166" t="s">
        <v>3314</v>
      </c>
      <c r="E1282" s="83"/>
      <c r="F1282" s="83"/>
      <c r="G1282" s="612" t="s">
        <v>3315</v>
      </c>
      <c r="H1282" s="611" t="s">
        <v>3237</v>
      </c>
      <c r="I1282" s="167">
        <v>5.04</v>
      </c>
      <c r="J1282" s="89"/>
      <c r="K1282" s="167">
        <v>5.04</v>
      </c>
      <c r="L1282" s="85"/>
      <c r="M1282" s="85"/>
      <c r="N1282" s="85"/>
      <c r="O1282" s="85"/>
      <c r="P1282" s="168">
        <v>0</v>
      </c>
      <c r="Q1282" s="87"/>
      <c r="Z1282" s="265" t="str">
        <f>IF(AND('Scope of Work'!AH16=TRUE,H7=FALSE,'Project Information'!K4=FALSE),"Y","N")</f>
        <v>N</v>
      </c>
      <c r="AA1282" s="265" t="str">
        <f t="shared" si="39"/>
        <v>N</v>
      </c>
    </row>
    <row r="1283" spans="1:27" ht="14.25" hidden="1">
      <c r="A1283" s="239"/>
      <c r="B1283" s="239"/>
      <c r="C1283" s="239"/>
      <c r="D1283" s="166" t="s">
        <v>3316</v>
      </c>
      <c r="E1283" s="83"/>
      <c r="F1283" s="83"/>
      <c r="G1283" s="83" t="s">
        <v>65</v>
      </c>
      <c r="H1283" s="613"/>
      <c r="I1283" s="89"/>
      <c r="J1283" s="89"/>
      <c r="K1283" s="89"/>
      <c r="L1283" s="85"/>
      <c r="M1283" s="85"/>
      <c r="N1283" s="85"/>
      <c r="O1283" s="85"/>
      <c r="P1283" s="168">
        <v>0</v>
      </c>
      <c r="Q1283" s="87"/>
      <c r="Z1283" s="265" t="str">
        <f>IF(AND('Scope of Work'!AH34=TRUE,H7=FALSE,'Project Information'!K4=FALSE),"Y","N")</f>
        <v>N</v>
      </c>
      <c r="AA1283" s="265" t="str">
        <f t="shared" si="39"/>
        <v>N</v>
      </c>
    </row>
    <row r="1284" spans="1:27" ht="14.25" hidden="1">
      <c r="A1284" s="239"/>
      <c r="B1284" s="239"/>
      <c r="C1284" s="239"/>
      <c r="D1284" s="166" t="s">
        <v>3317</v>
      </c>
      <c r="E1284" s="83"/>
      <c r="F1284" s="83"/>
      <c r="G1284" s="83" t="s">
        <v>65</v>
      </c>
      <c r="H1284" s="613"/>
      <c r="I1284" s="89"/>
      <c r="J1284" s="89"/>
      <c r="K1284" s="89"/>
      <c r="L1284" s="85"/>
      <c r="M1284" s="85"/>
      <c r="N1284" s="85"/>
      <c r="O1284" s="85"/>
      <c r="P1284" s="168">
        <v>0</v>
      </c>
      <c r="Q1284" s="87"/>
      <c r="Z1284" s="265" t="str">
        <f>IF(AND('Scope of Work'!AH34=TRUE,H7=FALSE,'Project Information'!K4=FALSE),"Y","N")</f>
        <v>N</v>
      </c>
      <c r="AA1284" s="265" t="str">
        <f t="shared" si="39"/>
        <v>N</v>
      </c>
    </row>
    <row r="1285" spans="1:27" ht="14.25" hidden="1">
      <c r="A1285" s="239"/>
      <c r="B1285" s="239"/>
      <c r="C1285" s="239"/>
      <c r="D1285" s="166" t="s">
        <v>3318</v>
      </c>
      <c r="E1285" s="83"/>
      <c r="F1285" s="83"/>
      <c r="G1285" s="83" t="s">
        <v>65</v>
      </c>
      <c r="H1285" s="613"/>
      <c r="I1285" s="89"/>
      <c r="J1285" s="89"/>
      <c r="K1285" s="89"/>
      <c r="L1285" s="85"/>
      <c r="M1285" s="85"/>
      <c r="N1285" s="85"/>
      <c r="O1285" s="85"/>
      <c r="P1285" s="168">
        <v>0</v>
      </c>
      <c r="Q1285" s="87"/>
      <c r="Z1285" s="265" t="str">
        <f>IF(AND('Scope of Work'!AH34=TRUE,H7=FALSE,'Project Information'!K4=FALSE),"Y","N")</f>
        <v>N</v>
      </c>
      <c r="AA1285" s="265" t="str">
        <f t="shared" si="39"/>
        <v>N</v>
      </c>
    </row>
    <row r="1286" spans="1:27" ht="14.25" hidden="1">
      <c r="A1286" s="239"/>
      <c r="B1286" s="239"/>
      <c r="C1286" s="239"/>
      <c r="D1286" s="166" t="s">
        <v>3319</v>
      </c>
      <c r="E1286" s="83"/>
      <c r="F1286" s="83"/>
      <c r="G1286" s="83" t="s">
        <v>3320</v>
      </c>
      <c r="H1286" s="613"/>
      <c r="I1286" s="89"/>
      <c r="J1286" s="89"/>
      <c r="K1286" s="89"/>
      <c r="L1286" s="85"/>
      <c r="M1286" s="85"/>
      <c r="N1286" s="85"/>
      <c r="O1286" s="85"/>
      <c r="P1286" s="168">
        <v>0</v>
      </c>
      <c r="Q1286" s="87"/>
      <c r="Z1286" s="265" t="str">
        <f>IF(AND('Scope of Work'!AH35=TRUE,H7=FALSE,'Project Information'!K4=FALSE),"Y","N")</f>
        <v>N</v>
      </c>
      <c r="AA1286" s="265" t="str">
        <f t="shared" si="39"/>
        <v>N</v>
      </c>
    </row>
    <row r="1287" spans="1:27" ht="14.25" hidden="1">
      <c r="A1287" s="239"/>
      <c r="B1287" s="239"/>
      <c r="C1287" s="239"/>
      <c r="D1287" s="166" t="s">
        <v>3321</v>
      </c>
      <c r="E1287" s="83"/>
      <c r="F1287" s="83"/>
      <c r="G1287" s="83" t="s">
        <v>3322</v>
      </c>
      <c r="H1287" s="613"/>
      <c r="I1287" s="89"/>
      <c r="J1287" s="89"/>
      <c r="K1287" s="89"/>
      <c r="L1287" s="85"/>
      <c r="M1287" s="85"/>
      <c r="N1287" s="85"/>
      <c r="O1287" s="85"/>
      <c r="P1287" s="168">
        <v>0</v>
      </c>
      <c r="Q1287" s="87"/>
      <c r="Z1287" s="265" t="str">
        <f>IF(AND('Scope of Work'!AH35=TRUE,H7=FALSE,'Project Information'!K4=FALSE),"Y","N")</f>
        <v>N</v>
      </c>
      <c r="AA1287" s="265" t="str">
        <f t="shared" si="39"/>
        <v>N</v>
      </c>
    </row>
    <row r="1288" spans="1:27" hidden="1">
      <c r="A1288" s="73"/>
      <c r="B1288" s="73"/>
      <c r="C1288" s="73"/>
      <c r="D1288" s="226"/>
      <c r="E1288" s="227"/>
      <c r="F1288" s="227"/>
      <c r="G1288" s="228" t="s">
        <v>3323</v>
      </c>
      <c r="H1288" s="228"/>
      <c r="I1288" s="229" t="s">
        <v>23</v>
      </c>
      <c r="J1288" s="230" t="s">
        <v>24</v>
      </c>
      <c r="K1288" s="229" t="s">
        <v>25</v>
      </c>
      <c r="L1288" s="231" t="s">
        <v>26</v>
      </c>
      <c r="M1288" s="231" t="s">
        <v>26</v>
      </c>
      <c r="N1288" s="228" t="s">
        <v>27</v>
      </c>
      <c r="O1288" s="228" t="s">
        <v>28</v>
      </c>
      <c r="P1288" s="228" t="s">
        <v>29</v>
      </c>
      <c r="Q1288" s="181" t="s">
        <v>30</v>
      </c>
      <c r="Z1288" s="265" t="e">
        <f>IF(OR('Scope of Work'!#REF!=TRUE,'Scope of Work'!D35=TRUE,'Scope of Work'!D36=TRUE,'Scope of Work'!D37=TRUE,'Scope of Work'!D38=TRUE,'Scope of Work'!#REF!=TRUE),IF(COUNTIF(AA1290:AA1391,"Y"),"Show","Hide"),IF(COUNTIF(Z1290:Z1391,"Y"),"Show","Hide"))</f>
        <v>#REF!</v>
      </c>
      <c r="AA1288" s="265" t="e">
        <f t="shared" si="39"/>
        <v>#REF!</v>
      </c>
    </row>
    <row r="1289" spans="1:27" hidden="1">
      <c r="A1289" s="73"/>
      <c r="B1289" s="73"/>
      <c r="C1289" s="73"/>
      <c r="D1289" s="180"/>
      <c r="E1289" s="232"/>
      <c r="F1289" s="232"/>
      <c r="G1289" s="228" t="s">
        <v>3324</v>
      </c>
      <c r="H1289" s="231" t="s">
        <v>32</v>
      </c>
      <c r="I1289" s="229" t="s">
        <v>33</v>
      </c>
      <c r="J1289" s="229" t="s">
        <v>33</v>
      </c>
      <c r="K1289" s="229" t="s">
        <v>33</v>
      </c>
      <c r="L1289" s="231" t="s">
        <v>33</v>
      </c>
      <c r="M1289" s="231" t="s">
        <v>29</v>
      </c>
      <c r="N1289" s="228" t="s">
        <v>34</v>
      </c>
      <c r="O1289" s="228" t="s">
        <v>29</v>
      </c>
      <c r="P1289" s="228"/>
      <c r="Q1289" s="181"/>
      <c r="Z1289" s="265" t="e">
        <f>IF(OR('Scope of Work'!#REF!=TRUE,'Scope of Work'!D35=TRUE,'Scope of Work'!D36=TRUE,'Scope of Work'!D37=TRUE,'Scope of Work'!D38=TRUE,'Scope of Work'!#REF!=TRUE),IF(COUNTIF(AA1290:AA1391,"Y"),"Show","Hide"),IF(COUNTIF(Z1290:Z1391,"Y"),"Show","Hide"))</f>
        <v>#REF!</v>
      </c>
      <c r="AA1289" s="265" t="e">
        <f t="shared" si="39"/>
        <v>#REF!</v>
      </c>
    </row>
    <row r="1290" spans="1:27" ht="14.25" hidden="1">
      <c r="A1290" s="239"/>
      <c r="B1290" s="239"/>
      <c r="C1290" s="239"/>
      <c r="D1290" s="166" t="s">
        <v>3325</v>
      </c>
      <c r="E1290" s="83"/>
      <c r="F1290" s="83"/>
      <c r="G1290" s="83" t="s">
        <v>3326</v>
      </c>
      <c r="H1290" s="233" t="s">
        <v>64</v>
      </c>
      <c r="I1290" s="167" t="s">
        <v>174</v>
      </c>
      <c r="J1290" s="89"/>
      <c r="K1290" s="89"/>
      <c r="L1290" s="85"/>
      <c r="M1290" s="85"/>
      <c r="N1290" s="85"/>
      <c r="O1290" s="85"/>
      <c r="P1290" s="234">
        <v>0</v>
      </c>
      <c r="Q1290" s="87"/>
      <c r="Z1290" s="265" t="str">
        <f>IF(AND(OR('Project Information'!H55=TRUE,'Project Information'!I55=TRUE,'Project Information'!I56=TRUE,'Project Information'!I57=TRUE),'Project Information'!K4=FALSE),"Y","N")</f>
        <v>N</v>
      </c>
      <c r="AA1290" s="265" t="str">
        <f t="shared" si="39"/>
        <v>N</v>
      </c>
    </row>
    <row r="1291" spans="1:27" ht="14.25" hidden="1">
      <c r="A1291" s="239"/>
      <c r="B1291" s="239"/>
      <c r="C1291" s="239"/>
      <c r="D1291" s="166" t="s">
        <v>3325</v>
      </c>
      <c r="E1291" s="83"/>
      <c r="F1291" s="83"/>
      <c r="G1291" s="83" t="s">
        <v>3327</v>
      </c>
      <c r="H1291" s="233" t="s">
        <v>64</v>
      </c>
      <c r="I1291" s="167" t="s">
        <v>174</v>
      </c>
      <c r="J1291" s="89"/>
      <c r="K1291" s="89"/>
      <c r="L1291" s="85"/>
      <c r="M1291" s="85"/>
      <c r="N1291" s="85"/>
      <c r="O1291" s="85"/>
      <c r="P1291" s="234">
        <v>0</v>
      </c>
      <c r="Q1291" s="87"/>
      <c r="Z1291" s="265" t="str">
        <f>IF(AND(OR('Project Information'!H55=TRUE,'Project Information'!I55=TRUE,'Project Information'!I56=TRUE,'Project Information'!I57=TRUE),'Project Information'!K4=FALSE),"Y","N")</f>
        <v>N</v>
      </c>
      <c r="AA1291" s="265" t="str">
        <f t="shared" si="39"/>
        <v>N</v>
      </c>
    </row>
    <row r="1292" spans="1:27" ht="14.25" hidden="1">
      <c r="A1292" s="239"/>
      <c r="B1292" s="239"/>
      <c r="C1292" s="239"/>
      <c r="D1292" s="166" t="s">
        <v>3325</v>
      </c>
      <c r="E1292" s="83"/>
      <c r="F1292" s="83"/>
      <c r="G1292" s="83" t="s">
        <v>3326</v>
      </c>
      <c r="H1292" s="233" t="s">
        <v>64</v>
      </c>
      <c r="I1292" s="167" t="s">
        <v>174</v>
      </c>
      <c r="J1292" s="89"/>
      <c r="K1292" s="89"/>
      <c r="L1292" s="85"/>
      <c r="M1292" s="85"/>
      <c r="N1292" s="85"/>
      <c r="O1292" s="85"/>
      <c r="P1292" s="234">
        <v>0</v>
      </c>
      <c r="Q1292" s="87"/>
      <c r="Z1292" s="265" t="str">
        <f>IF(AND(OR('Project Information'!H55=TRUE,'Project Information'!I55=TRUE,'Project Information'!I56=TRUE,'Project Information'!I57=TRUE),'Project Information'!K4=FALSE),"Y","N")</f>
        <v>N</v>
      </c>
      <c r="AA1292" s="265" t="str">
        <f t="shared" si="39"/>
        <v>N</v>
      </c>
    </row>
    <row r="1293" spans="1:27" ht="14.25" hidden="1">
      <c r="A1293" s="239"/>
      <c r="B1293" s="239"/>
      <c r="C1293" s="239"/>
      <c r="D1293" s="166" t="s">
        <v>3325</v>
      </c>
      <c r="E1293" s="83"/>
      <c r="F1293" s="83"/>
      <c r="G1293" s="83" t="s">
        <v>3328</v>
      </c>
      <c r="H1293" s="233" t="s">
        <v>64</v>
      </c>
      <c r="I1293" s="167" t="s">
        <v>174</v>
      </c>
      <c r="J1293" s="89"/>
      <c r="K1293" s="89"/>
      <c r="L1293" s="85"/>
      <c r="M1293" s="85"/>
      <c r="N1293" s="85"/>
      <c r="O1293" s="85"/>
      <c r="P1293" s="234">
        <v>0</v>
      </c>
      <c r="Q1293" s="87"/>
      <c r="Z1293" s="265" t="str">
        <f>IF(AND(OR('Project Information'!H55=TRUE,'Project Information'!I55=TRUE,'Project Information'!I56=TRUE,'Project Information'!I57=TRUE),'Project Information'!K4=FALSE),"Y","N")</f>
        <v>N</v>
      </c>
      <c r="AA1293" s="265" t="str">
        <f t="shared" si="39"/>
        <v>N</v>
      </c>
    </row>
    <row r="1294" spans="1:27" ht="14.25" hidden="1">
      <c r="A1294" s="239"/>
      <c r="B1294" s="239"/>
      <c r="C1294" s="239"/>
      <c r="D1294" s="166" t="s">
        <v>3325</v>
      </c>
      <c r="E1294" s="83"/>
      <c r="F1294" s="83"/>
      <c r="G1294" s="83" t="s">
        <v>3329</v>
      </c>
      <c r="H1294" s="233" t="s">
        <v>64</v>
      </c>
      <c r="I1294" s="167" t="s">
        <v>174</v>
      </c>
      <c r="J1294" s="89"/>
      <c r="K1294" s="89"/>
      <c r="L1294" s="85"/>
      <c r="M1294" s="85"/>
      <c r="N1294" s="85"/>
      <c r="O1294" s="85"/>
      <c r="P1294" s="234">
        <v>0</v>
      </c>
      <c r="Q1294" s="87"/>
      <c r="Z1294" s="265" t="str">
        <f>IF(AND(OR('Project Information'!H55=TRUE,'Project Information'!I55=TRUE,'Project Information'!I56=TRUE,'Project Information'!I57=TRUE),'Project Information'!K4=FALSE),"Y","N")</f>
        <v>N</v>
      </c>
      <c r="AA1294" s="265" t="str">
        <f t="shared" si="39"/>
        <v>N</v>
      </c>
    </row>
    <row r="1295" spans="1:27" ht="14.25" hidden="1">
      <c r="A1295" s="239"/>
      <c r="B1295" s="239"/>
      <c r="C1295" s="239"/>
      <c r="D1295" s="166" t="s">
        <v>3325</v>
      </c>
      <c r="E1295" s="83"/>
      <c r="F1295" s="83"/>
      <c r="G1295" s="83" t="s">
        <v>3330</v>
      </c>
      <c r="H1295" s="233" t="s">
        <v>64</v>
      </c>
      <c r="I1295" s="167" t="s">
        <v>174</v>
      </c>
      <c r="J1295" s="89"/>
      <c r="K1295" s="89"/>
      <c r="L1295" s="85"/>
      <c r="M1295" s="85"/>
      <c r="N1295" s="85"/>
      <c r="O1295" s="85"/>
      <c r="P1295" s="234">
        <v>0</v>
      </c>
      <c r="Q1295" s="87"/>
      <c r="Z1295" s="265" t="str">
        <f>IF(AND(OR('Project Information'!H55=TRUE,'Project Information'!I55=TRUE,'Project Information'!I56=TRUE,'Project Information'!I57=TRUE),'Project Information'!K4=FALSE),"Y","N")</f>
        <v>N</v>
      </c>
      <c r="AA1295" s="265" t="str">
        <f t="shared" si="39"/>
        <v>N</v>
      </c>
    </row>
    <row r="1296" spans="1:27" ht="14.25" hidden="1">
      <c r="A1296" s="239"/>
      <c r="B1296" s="239"/>
      <c r="C1296" s="239"/>
      <c r="D1296" s="166" t="s">
        <v>3325</v>
      </c>
      <c r="E1296" s="83"/>
      <c r="F1296" s="83"/>
      <c r="G1296" s="83" t="s">
        <v>3331</v>
      </c>
      <c r="H1296" s="233" t="s">
        <v>64</v>
      </c>
      <c r="I1296" s="167" t="s">
        <v>174</v>
      </c>
      <c r="J1296" s="89"/>
      <c r="K1296" s="89"/>
      <c r="L1296" s="85"/>
      <c r="M1296" s="85"/>
      <c r="N1296" s="85"/>
      <c r="O1296" s="85"/>
      <c r="P1296" s="234">
        <v>0</v>
      </c>
      <c r="Q1296" s="87"/>
      <c r="Z1296" s="265" t="str">
        <f>IF(AND(OR('Project Information'!H55=TRUE,'Project Information'!I55=TRUE,'Project Information'!I56=TRUE,'Project Information'!I57=TRUE),'Project Information'!K4=FALSE),"Y","N")</f>
        <v>N</v>
      </c>
      <c r="AA1296" s="265" t="str">
        <f t="shared" si="39"/>
        <v>N</v>
      </c>
    </row>
    <row r="1297" spans="1:27" hidden="1">
      <c r="A1297" s="239"/>
      <c r="B1297" s="239"/>
      <c r="C1297" s="239"/>
      <c r="D1297" s="166" t="s">
        <v>3325</v>
      </c>
      <c r="E1297" s="83"/>
      <c r="F1297" s="83"/>
      <c r="G1297" s="83" t="s">
        <v>3332</v>
      </c>
      <c r="H1297" s="235" t="s">
        <v>2067</v>
      </c>
      <c r="I1297" s="167" t="s">
        <v>174</v>
      </c>
      <c r="J1297" s="89"/>
      <c r="K1297" s="89"/>
      <c r="L1297" s="85"/>
      <c r="M1297" s="85"/>
      <c r="N1297" s="85"/>
      <c r="O1297" s="85"/>
      <c r="P1297" s="234">
        <v>0</v>
      </c>
      <c r="Q1297" s="87"/>
      <c r="Z1297" s="265" t="str">
        <f>IF(AND(OR('Project Information'!H55=TRUE,'Project Information'!I55=TRUE,'Project Information'!I56=TRUE,'Project Information'!I57=TRUE),'Project Information'!K4=FALSE),"Y","N")</f>
        <v>N</v>
      </c>
      <c r="AA1297" s="265" t="str">
        <f t="shared" si="39"/>
        <v>N</v>
      </c>
    </row>
    <row r="1298" spans="1:27" hidden="1">
      <c r="A1298" s="239"/>
      <c r="B1298" s="239"/>
      <c r="C1298" s="239"/>
      <c r="D1298" s="166" t="s">
        <v>3325</v>
      </c>
      <c r="E1298" s="83"/>
      <c r="F1298" s="83"/>
      <c r="G1298" s="83" t="s">
        <v>3333</v>
      </c>
      <c r="H1298" s="235" t="s">
        <v>2067</v>
      </c>
      <c r="I1298" s="167" t="s">
        <v>174</v>
      </c>
      <c r="J1298" s="89"/>
      <c r="K1298" s="89"/>
      <c r="L1298" s="85"/>
      <c r="M1298" s="85"/>
      <c r="N1298" s="85"/>
      <c r="O1298" s="85"/>
      <c r="P1298" s="234">
        <v>0</v>
      </c>
      <c r="Q1298" s="87"/>
      <c r="Z1298" s="265" t="str">
        <f>IF(AND(OR('Project Information'!H55=TRUE,'Project Information'!I55=TRUE,'Project Information'!I56=TRUE,'Project Information'!I57=TRUE),'Project Information'!K4=FALSE),"Y","N")</f>
        <v>N</v>
      </c>
      <c r="AA1298" s="265" t="str">
        <f t="shared" si="39"/>
        <v>N</v>
      </c>
    </row>
    <row r="1299" spans="1:27" hidden="1">
      <c r="A1299" s="239"/>
      <c r="B1299" s="239"/>
      <c r="C1299" s="239"/>
      <c r="D1299" s="166" t="s">
        <v>3325</v>
      </c>
      <c r="E1299" s="83"/>
      <c r="F1299" s="83"/>
      <c r="G1299" s="83" t="s">
        <v>3334</v>
      </c>
      <c r="H1299" s="235" t="s">
        <v>2067</v>
      </c>
      <c r="I1299" s="167" t="s">
        <v>174</v>
      </c>
      <c r="J1299" s="89"/>
      <c r="K1299" s="89"/>
      <c r="L1299" s="85"/>
      <c r="M1299" s="85"/>
      <c r="N1299" s="85"/>
      <c r="O1299" s="85"/>
      <c r="P1299" s="234">
        <v>0</v>
      </c>
      <c r="Q1299" s="87"/>
      <c r="Z1299" s="265" t="str">
        <f>IF(AND(OR('Project Information'!H55=TRUE,'Project Information'!I55=TRUE,'Project Information'!I56=TRUE,'Project Information'!I57=TRUE),'Project Information'!K4=FALSE),"Y","N")</f>
        <v>N</v>
      </c>
      <c r="AA1299" s="265" t="str">
        <f t="shared" si="39"/>
        <v>N</v>
      </c>
    </row>
    <row r="1300" spans="1:27" hidden="1">
      <c r="A1300" s="239"/>
      <c r="B1300" s="239"/>
      <c r="C1300" s="239"/>
      <c r="D1300" s="166" t="s">
        <v>3325</v>
      </c>
      <c r="E1300" s="83"/>
      <c r="F1300" s="83"/>
      <c r="G1300" s="83" t="s">
        <v>3335</v>
      </c>
      <c r="H1300" s="235" t="s">
        <v>2067</v>
      </c>
      <c r="I1300" s="167" t="s">
        <v>174</v>
      </c>
      <c r="J1300" s="89"/>
      <c r="K1300" s="89"/>
      <c r="L1300" s="85"/>
      <c r="M1300" s="85"/>
      <c r="N1300" s="85"/>
      <c r="O1300" s="85"/>
      <c r="P1300" s="234">
        <v>0</v>
      </c>
      <c r="Q1300" s="87"/>
      <c r="Z1300" s="265" t="str">
        <f>IF(AND(OR('Project Information'!H55=TRUE,'Project Information'!I55=TRUE,'Project Information'!I56=TRUE,'Project Information'!I57=TRUE),'Project Information'!K4=FALSE),"Y","N")</f>
        <v>N</v>
      </c>
      <c r="AA1300" s="265" t="str">
        <f t="shared" si="39"/>
        <v>N</v>
      </c>
    </row>
    <row r="1301" spans="1:27" hidden="1">
      <c r="A1301" s="239"/>
      <c r="B1301" s="239"/>
      <c r="C1301" s="239"/>
      <c r="D1301" s="166" t="s">
        <v>3325</v>
      </c>
      <c r="E1301" s="83"/>
      <c r="F1301" s="83"/>
      <c r="G1301" s="83" t="s">
        <v>3336</v>
      </c>
      <c r="H1301" s="236" t="s">
        <v>2236</v>
      </c>
      <c r="I1301" s="167" t="s">
        <v>174</v>
      </c>
      <c r="J1301" s="89"/>
      <c r="K1301" s="89"/>
      <c r="L1301" s="85"/>
      <c r="M1301" s="85"/>
      <c r="N1301" s="85"/>
      <c r="O1301" s="85"/>
      <c r="P1301" s="234">
        <v>0</v>
      </c>
      <c r="Q1301" s="87"/>
      <c r="Z1301" s="265" t="str">
        <f>IF(AND(OR('Project Information'!H55=TRUE,'Project Information'!I55=TRUE,'Project Information'!I56=TRUE,'Project Information'!I57=TRUE),'Project Information'!K4=FALSE),"Y","N")</f>
        <v>N</v>
      </c>
      <c r="AA1301" s="265" t="str">
        <f t="shared" si="39"/>
        <v>N</v>
      </c>
    </row>
    <row r="1302" spans="1:27" hidden="1">
      <c r="A1302" s="239"/>
      <c r="B1302" s="239"/>
      <c r="C1302" s="239"/>
      <c r="D1302" s="166" t="s">
        <v>3325</v>
      </c>
      <c r="E1302" s="83"/>
      <c r="F1302" s="83"/>
      <c r="G1302" s="83" t="s">
        <v>3337</v>
      </c>
      <c r="H1302" s="236" t="s">
        <v>2236</v>
      </c>
      <c r="I1302" s="167" t="s">
        <v>174</v>
      </c>
      <c r="J1302" s="89"/>
      <c r="K1302" s="89"/>
      <c r="L1302" s="85"/>
      <c r="M1302" s="85"/>
      <c r="N1302" s="85"/>
      <c r="O1302" s="85"/>
      <c r="P1302" s="234">
        <v>0</v>
      </c>
      <c r="Q1302" s="87"/>
      <c r="Z1302" s="265" t="str">
        <f>IF(AND(OR('Project Information'!H55=TRUE,'Project Information'!I55=TRUE,'Project Information'!I56=TRUE,'Project Information'!I57=TRUE),'Project Information'!K4=FALSE),"Y","N")</f>
        <v>N</v>
      </c>
      <c r="AA1302" s="265" t="str">
        <f t="shared" si="39"/>
        <v>N</v>
      </c>
    </row>
    <row r="1303" spans="1:27" hidden="1">
      <c r="A1303" s="239"/>
      <c r="B1303" s="239"/>
      <c r="C1303" s="239"/>
      <c r="D1303" s="166" t="s">
        <v>3325</v>
      </c>
      <c r="E1303" s="83"/>
      <c r="F1303" s="83"/>
      <c r="G1303" s="83" t="s">
        <v>3338</v>
      </c>
      <c r="H1303" s="236" t="s">
        <v>2236</v>
      </c>
      <c r="I1303" s="167" t="s">
        <v>174</v>
      </c>
      <c r="J1303" s="89"/>
      <c r="K1303" s="89"/>
      <c r="L1303" s="85"/>
      <c r="M1303" s="85"/>
      <c r="N1303" s="85"/>
      <c r="O1303" s="85"/>
      <c r="P1303" s="234">
        <v>0</v>
      </c>
      <c r="Q1303" s="87"/>
      <c r="Z1303" s="265" t="str">
        <f>IF(AND(OR('Project Information'!H55=TRUE,'Project Information'!I55=TRUE,'Project Information'!I56=TRUE,'Project Information'!I57=TRUE),'Project Information'!K4=FALSE),"Y","N")</f>
        <v>N</v>
      </c>
      <c r="AA1303" s="265" t="str">
        <f t="shared" si="39"/>
        <v>N</v>
      </c>
    </row>
    <row r="1304" spans="1:27" hidden="1">
      <c r="A1304" s="239"/>
      <c r="B1304" s="239"/>
      <c r="C1304" s="239"/>
      <c r="D1304" s="166" t="s">
        <v>3325</v>
      </c>
      <c r="E1304" s="83"/>
      <c r="F1304" s="83"/>
      <c r="G1304" s="83" t="s">
        <v>3339</v>
      </c>
      <c r="H1304" s="236" t="s">
        <v>2236</v>
      </c>
      <c r="I1304" s="167" t="s">
        <v>174</v>
      </c>
      <c r="J1304" s="89"/>
      <c r="K1304" s="89"/>
      <c r="L1304" s="85"/>
      <c r="M1304" s="85"/>
      <c r="N1304" s="85"/>
      <c r="O1304" s="85"/>
      <c r="P1304" s="234">
        <v>0</v>
      </c>
      <c r="Q1304" s="87"/>
      <c r="Z1304" s="265" t="str">
        <f>IF(AND(OR('Project Information'!H55=TRUE,'Project Information'!I55=TRUE,'Project Information'!I56=TRUE,'Project Information'!I57=TRUE),'Project Information'!K4=FALSE),"Y","N")</f>
        <v>N</v>
      </c>
      <c r="AA1304" s="265" t="str">
        <f t="shared" si="39"/>
        <v>N</v>
      </c>
    </row>
    <row r="1305" spans="1:27" hidden="1">
      <c r="A1305" s="239"/>
      <c r="B1305" s="239"/>
      <c r="C1305" s="239"/>
      <c r="D1305" s="166" t="s">
        <v>3325</v>
      </c>
      <c r="E1305" s="83"/>
      <c r="F1305" s="83"/>
      <c r="G1305" s="83" t="s">
        <v>3340</v>
      </c>
      <c r="H1305" s="237" t="s">
        <v>2396</v>
      </c>
      <c r="I1305" s="167" t="s">
        <v>174</v>
      </c>
      <c r="J1305" s="89"/>
      <c r="K1305" s="89"/>
      <c r="L1305" s="85"/>
      <c r="M1305" s="85"/>
      <c r="N1305" s="85"/>
      <c r="O1305" s="85"/>
      <c r="P1305" s="234">
        <v>0</v>
      </c>
      <c r="Q1305" s="87"/>
      <c r="Z1305" s="265" t="str">
        <f>IF(AND(OR('Project Information'!H55=TRUE,'Project Information'!I55=TRUE,'Project Information'!I56=TRUE,'Project Information'!I57=TRUE),'Project Information'!K4=FALSE),"Y","N")</f>
        <v>N</v>
      </c>
      <c r="AA1305" s="265" t="str">
        <f t="shared" si="39"/>
        <v>N</v>
      </c>
    </row>
    <row r="1306" spans="1:27" hidden="1">
      <c r="A1306" s="239"/>
      <c r="B1306" s="239"/>
      <c r="C1306" s="239"/>
      <c r="D1306" s="166" t="s">
        <v>3325</v>
      </c>
      <c r="E1306" s="83"/>
      <c r="F1306" s="83"/>
      <c r="G1306" s="83" t="s">
        <v>3341</v>
      </c>
      <c r="H1306" s="237" t="s">
        <v>2396</v>
      </c>
      <c r="I1306" s="167" t="s">
        <v>174</v>
      </c>
      <c r="J1306" s="89"/>
      <c r="K1306" s="89"/>
      <c r="L1306" s="85"/>
      <c r="M1306" s="85"/>
      <c r="N1306" s="85"/>
      <c r="O1306" s="85"/>
      <c r="P1306" s="234">
        <v>0</v>
      </c>
      <c r="Q1306" s="87"/>
      <c r="Z1306" s="265" t="str">
        <f>IF(AND(OR('Project Information'!H55=TRUE,'Project Information'!I55=TRUE,'Project Information'!I56=TRUE,'Project Information'!I57=TRUE),'Project Information'!K4=FALSE),"Y","N")</f>
        <v>N</v>
      </c>
      <c r="AA1306" s="265" t="str">
        <f t="shared" si="39"/>
        <v>N</v>
      </c>
    </row>
    <row r="1307" spans="1:27" ht="14.25" hidden="1">
      <c r="A1307" s="239"/>
      <c r="B1307" s="239"/>
      <c r="C1307" s="239"/>
      <c r="D1307" s="166" t="s">
        <v>3325</v>
      </c>
      <c r="E1307" s="83"/>
      <c r="F1307" s="83"/>
      <c r="G1307" s="83" t="s">
        <v>3342</v>
      </c>
      <c r="H1307" s="233" t="s">
        <v>64</v>
      </c>
      <c r="I1307" s="167" t="s">
        <v>174</v>
      </c>
      <c r="J1307" s="89"/>
      <c r="K1307" s="89"/>
      <c r="L1307" s="85"/>
      <c r="M1307" s="85"/>
      <c r="N1307" s="85"/>
      <c r="O1307" s="85"/>
      <c r="P1307" s="234">
        <v>0</v>
      </c>
      <c r="Q1307" s="87"/>
      <c r="Z1307" s="265" t="str">
        <f>IF(AND(OR('Project Information'!H55=TRUE,'Project Information'!I55=TRUE,'Project Information'!I56=TRUE,'Project Information'!I57=TRUE),'Project Information'!K4=FALSE),"Y","N")</f>
        <v>N</v>
      </c>
      <c r="AA1307" s="265" t="str">
        <f t="shared" si="39"/>
        <v>N</v>
      </c>
    </row>
    <row r="1308" spans="1:27" ht="14.25" hidden="1">
      <c r="A1308" s="239"/>
      <c r="B1308" s="239"/>
      <c r="C1308" s="239"/>
      <c r="D1308" s="166" t="s">
        <v>3325</v>
      </c>
      <c r="E1308" s="83"/>
      <c r="F1308" s="83"/>
      <c r="G1308" s="83" t="s">
        <v>3343</v>
      </c>
      <c r="H1308" s="233" t="s">
        <v>64</v>
      </c>
      <c r="I1308" s="167" t="s">
        <v>174</v>
      </c>
      <c r="J1308" s="89"/>
      <c r="K1308" s="89"/>
      <c r="L1308" s="85"/>
      <c r="M1308" s="85"/>
      <c r="N1308" s="85"/>
      <c r="O1308" s="85"/>
      <c r="P1308" s="234">
        <v>0</v>
      </c>
      <c r="Q1308" s="87"/>
      <c r="Z1308" s="265" t="str">
        <f>IF(AND(OR('Project Information'!H55=TRUE,'Project Information'!I55=TRUE,'Project Information'!I56=TRUE,'Project Information'!I57=TRUE),'Project Information'!K4=FALSE),"Y","N")</f>
        <v>N</v>
      </c>
      <c r="AA1308" s="265" t="str">
        <f t="shared" si="39"/>
        <v>N</v>
      </c>
    </row>
    <row r="1309" spans="1:27" ht="14.25" hidden="1">
      <c r="A1309" s="239"/>
      <c r="B1309" s="239"/>
      <c r="C1309" s="239"/>
      <c r="D1309" s="166" t="s">
        <v>3325</v>
      </c>
      <c r="E1309" s="83"/>
      <c r="F1309" s="83"/>
      <c r="G1309" s="83" t="s">
        <v>3342</v>
      </c>
      <c r="H1309" s="233" t="s">
        <v>64</v>
      </c>
      <c r="I1309" s="167" t="s">
        <v>174</v>
      </c>
      <c r="J1309" s="89"/>
      <c r="K1309" s="89"/>
      <c r="L1309" s="85"/>
      <c r="M1309" s="85"/>
      <c r="N1309" s="85"/>
      <c r="O1309" s="85"/>
      <c r="P1309" s="234">
        <v>0</v>
      </c>
      <c r="Q1309" s="87"/>
      <c r="Z1309" s="265" t="str">
        <f>IF(AND(OR('Project Information'!H55=TRUE,'Project Information'!I55=TRUE,'Project Information'!I56=TRUE,'Project Information'!I57=TRUE),'Project Information'!K4=FALSE),"Y","N")</f>
        <v>N</v>
      </c>
      <c r="AA1309" s="265" t="str">
        <f t="shared" si="39"/>
        <v>N</v>
      </c>
    </row>
    <row r="1310" spans="1:27" ht="14.25" hidden="1">
      <c r="A1310" s="239"/>
      <c r="B1310" s="239"/>
      <c r="C1310" s="239"/>
      <c r="D1310" s="166" t="s">
        <v>3325</v>
      </c>
      <c r="E1310" s="83"/>
      <c r="F1310" s="83"/>
      <c r="G1310" s="83" t="s">
        <v>3344</v>
      </c>
      <c r="H1310" s="233" t="s">
        <v>64</v>
      </c>
      <c r="I1310" s="167" t="s">
        <v>174</v>
      </c>
      <c r="J1310" s="89"/>
      <c r="K1310" s="89"/>
      <c r="L1310" s="85"/>
      <c r="M1310" s="85"/>
      <c r="N1310" s="85"/>
      <c r="O1310" s="85"/>
      <c r="P1310" s="234">
        <v>0</v>
      </c>
      <c r="Q1310" s="87"/>
      <c r="Z1310" s="265" t="str">
        <f>IF(AND(OR('Project Information'!H55=TRUE,'Project Information'!I55=TRUE,'Project Information'!I56=TRUE,'Project Information'!I57=TRUE),'Project Information'!K4=FALSE),"Y","N")</f>
        <v>N</v>
      </c>
      <c r="AA1310" s="265" t="str">
        <f t="shared" si="39"/>
        <v>N</v>
      </c>
    </row>
    <row r="1311" spans="1:27" ht="14.25" hidden="1">
      <c r="A1311" s="239"/>
      <c r="B1311" s="239"/>
      <c r="C1311" s="239"/>
      <c r="D1311" s="166" t="s">
        <v>3325</v>
      </c>
      <c r="E1311" s="83"/>
      <c r="F1311" s="83"/>
      <c r="G1311" s="83" t="s">
        <v>3345</v>
      </c>
      <c r="H1311" s="233" t="s">
        <v>64</v>
      </c>
      <c r="I1311" s="167" t="s">
        <v>174</v>
      </c>
      <c r="J1311" s="89"/>
      <c r="K1311" s="89"/>
      <c r="L1311" s="85"/>
      <c r="M1311" s="85"/>
      <c r="N1311" s="85"/>
      <c r="O1311" s="85"/>
      <c r="P1311" s="234">
        <v>0</v>
      </c>
      <c r="Q1311" s="87"/>
      <c r="Z1311" s="265" t="str">
        <f>IF(AND(OR('Project Information'!H55=TRUE,'Project Information'!I55=TRUE,'Project Information'!I56=TRUE,'Project Information'!I57=TRUE),'Project Information'!K4=FALSE),"Y","N")</f>
        <v>N</v>
      </c>
      <c r="AA1311" s="265" t="str">
        <f t="shared" si="39"/>
        <v>N</v>
      </c>
    </row>
    <row r="1312" spans="1:27" ht="14.25" hidden="1">
      <c r="A1312" s="239"/>
      <c r="B1312" s="239"/>
      <c r="C1312" s="239"/>
      <c r="D1312" s="166" t="s">
        <v>3325</v>
      </c>
      <c r="E1312" s="83"/>
      <c r="F1312" s="83"/>
      <c r="G1312" s="83" t="s">
        <v>3346</v>
      </c>
      <c r="H1312" s="233" t="s">
        <v>64</v>
      </c>
      <c r="I1312" s="167" t="s">
        <v>174</v>
      </c>
      <c r="J1312" s="89"/>
      <c r="K1312" s="89"/>
      <c r="L1312" s="85"/>
      <c r="M1312" s="85"/>
      <c r="N1312" s="85"/>
      <c r="O1312" s="85"/>
      <c r="P1312" s="234">
        <v>0</v>
      </c>
      <c r="Q1312" s="87"/>
      <c r="Z1312" s="265" t="str">
        <f>IF(AND(OR('Project Information'!H55=TRUE,'Project Information'!I55=TRUE,'Project Information'!I56=TRUE,'Project Information'!I57=TRUE),'Project Information'!K4=FALSE),"Y","N")</f>
        <v>N</v>
      </c>
      <c r="AA1312" s="265" t="str">
        <f t="shared" si="39"/>
        <v>N</v>
      </c>
    </row>
    <row r="1313" spans="1:27" ht="14.25" hidden="1">
      <c r="A1313" s="239"/>
      <c r="B1313" s="239"/>
      <c r="C1313" s="239"/>
      <c r="D1313" s="166" t="s">
        <v>3325</v>
      </c>
      <c r="E1313" s="83"/>
      <c r="F1313" s="83"/>
      <c r="G1313" s="83" t="s">
        <v>3347</v>
      </c>
      <c r="H1313" s="233" t="s">
        <v>64</v>
      </c>
      <c r="I1313" s="167" t="s">
        <v>174</v>
      </c>
      <c r="J1313" s="89"/>
      <c r="K1313" s="89"/>
      <c r="L1313" s="85"/>
      <c r="M1313" s="85"/>
      <c r="N1313" s="85"/>
      <c r="O1313" s="85"/>
      <c r="P1313" s="234">
        <v>0</v>
      </c>
      <c r="Q1313" s="87"/>
      <c r="Z1313" s="265" t="str">
        <f>IF(AND(OR('Project Information'!H55=TRUE,'Project Information'!I55=TRUE,'Project Information'!I56=TRUE,'Project Information'!I57=TRUE),'Project Information'!K4=FALSE),"Y","N")</f>
        <v>N</v>
      </c>
      <c r="AA1313" s="265" t="str">
        <f t="shared" si="39"/>
        <v>N</v>
      </c>
    </row>
    <row r="1314" spans="1:27" hidden="1">
      <c r="A1314" s="239"/>
      <c r="B1314" s="239"/>
      <c r="C1314" s="239"/>
      <c r="D1314" s="166" t="s">
        <v>3325</v>
      </c>
      <c r="E1314" s="83"/>
      <c r="F1314" s="83"/>
      <c r="G1314" s="83" t="s">
        <v>3348</v>
      </c>
      <c r="H1314" s="235" t="s">
        <v>2067</v>
      </c>
      <c r="I1314" s="167" t="s">
        <v>174</v>
      </c>
      <c r="J1314" s="89"/>
      <c r="K1314" s="89"/>
      <c r="L1314" s="85"/>
      <c r="M1314" s="85"/>
      <c r="N1314" s="85"/>
      <c r="O1314" s="85"/>
      <c r="P1314" s="234">
        <v>0</v>
      </c>
      <c r="Q1314" s="87"/>
      <c r="Z1314" s="265" t="str">
        <f>IF(AND(OR('Project Information'!H55=TRUE,'Project Information'!I55=TRUE,'Project Information'!I56=TRUE,'Project Information'!I57=TRUE),'Project Information'!K4=FALSE),"Y","N")</f>
        <v>N</v>
      </c>
      <c r="AA1314" s="265" t="str">
        <f t="shared" si="39"/>
        <v>N</v>
      </c>
    </row>
    <row r="1315" spans="1:27" hidden="1">
      <c r="A1315" s="239"/>
      <c r="B1315" s="239"/>
      <c r="C1315" s="239"/>
      <c r="D1315" s="166" t="s">
        <v>3325</v>
      </c>
      <c r="E1315" s="83"/>
      <c r="F1315" s="83"/>
      <c r="G1315" s="83" t="s">
        <v>3349</v>
      </c>
      <c r="H1315" s="235" t="s">
        <v>2067</v>
      </c>
      <c r="I1315" s="167" t="s">
        <v>174</v>
      </c>
      <c r="J1315" s="89"/>
      <c r="K1315" s="89"/>
      <c r="L1315" s="85"/>
      <c r="M1315" s="85"/>
      <c r="N1315" s="85"/>
      <c r="O1315" s="85"/>
      <c r="P1315" s="234">
        <v>0</v>
      </c>
      <c r="Q1315" s="87"/>
      <c r="Z1315" s="265" t="str">
        <f>IF(AND(OR('Project Information'!H55=TRUE,'Project Information'!I55=TRUE,'Project Information'!I56=TRUE,'Project Information'!I57=TRUE),'Project Information'!K4=FALSE),"Y","N")</f>
        <v>N</v>
      </c>
      <c r="AA1315" s="265" t="str">
        <f t="shared" si="39"/>
        <v>N</v>
      </c>
    </row>
    <row r="1316" spans="1:27" hidden="1">
      <c r="A1316" s="239"/>
      <c r="B1316" s="239"/>
      <c r="C1316" s="239"/>
      <c r="D1316" s="166" t="s">
        <v>3325</v>
      </c>
      <c r="E1316" s="83"/>
      <c r="F1316" s="83"/>
      <c r="G1316" s="83" t="s">
        <v>3350</v>
      </c>
      <c r="H1316" s="235" t="s">
        <v>2067</v>
      </c>
      <c r="I1316" s="167" t="s">
        <v>174</v>
      </c>
      <c r="J1316" s="89"/>
      <c r="K1316" s="89"/>
      <c r="L1316" s="85"/>
      <c r="M1316" s="85"/>
      <c r="N1316" s="85"/>
      <c r="O1316" s="85"/>
      <c r="P1316" s="234">
        <v>0</v>
      </c>
      <c r="Q1316" s="87"/>
      <c r="Z1316" s="265" t="str">
        <f>IF(AND(OR('Project Information'!H55=TRUE,'Project Information'!I55=TRUE,'Project Information'!I56=TRUE,'Project Information'!I57=TRUE),'Project Information'!K4=FALSE),"Y","N")</f>
        <v>N</v>
      </c>
      <c r="AA1316" s="265" t="str">
        <f t="shared" si="39"/>
        <v>N</v>
      </c>
    </row>
    <row r="1317" spans="1:27" hidden="1">
      <c r="A1317" s="239"/>
      <c r="B1317" s="239"/>
      <c r="C1317" s="239"/>
      <c r="D1317" s="166" t="s">
        <v>3325</v>
      </c>
      <c r="E1317" s="83"/>
      <c r="F1317" s="83"/>
      <c r="G1317" s="83" t="s">
        <v>3351</v>
      </c>
      <c r="H1317" s="235" t="s">
        <v>2067</v>
      </c>
      <c r="I1317" s="167" t="s">
        <v>174</v>
      </c>
      <c r="J1317" s="89"/>
      <c r="K1317" s="89"/>
      <c r="L1317" s="85"/>
      <c r="M1317" s="85"/>
      <c r="N1317" s="85"/>
      <c r="O1317" s="85"/>
      <c r="P1317" s="234">
        <v>0</v>
      </c>
      <c r="Q1317" s="87"/>
      <c r="Z1317" s="265" t="str">
        <f>IF(AND(OR('Project Information'!H55=TRUE,'Project Information'!I55=TRUE,'Project Information'!I56=TRUE,'Project Information'!I57=TRUE),'Project Information'!K4=FALSE),"Y","N")</f>
        <v>N</v>
      </c>
      <c r="AA1317" s="265" t="str">
        <f t="shared" si="39"/>
        <v>N</v>
      </c>
    </row>
    <row r="1318" spans="1:27" hidden="1">
      <c r="A1318" s="239"/>
      <c r="B1318" s="239"/>
      <c r="C1318" s="239"/>
      <c r="D1318" s="166" t="s">
        <v>3325</v>
      </c>
      <c r="E1318" s="83"/>
      <c r="F1318" s="83"/>
      <c r="G1318" s="83" t="s">
        <v>3352</v>
      </c>
      <c r="H1318" s="236" t="s">
        <v>2236</v>
      </c>
      <c r="I1318" s="167" t="s">
        <v>174</v>
      </c>
      <c r="J1318" s="89"/>
      <c r="K1318" s="89"/>
      <c r="L1318" s="85"/>
      <c r="M1318" s="85"/>
      <c r="N1318" s="85"/>
      <c r="O1318" s="85"/>
      <c r="P1318" s="234">
        <v>0</v>
      </c>
      <c r="Q1318" s="87"/>
      <c r="Z1318" s="265" t="str">
        <f>IF(AND(OR('Project Information'!H55=TRUE,'Project Information'!I55=TRUE,'Project Information'!I56=TRUE,'Project Information'!I57=TRUE),'Project Information'!K4=FALSE),"Y","N")</f>
        <v>N</v>
      </c>
      <c r="AA1318" s="265" t="str">
        <f t="shared" si="39"/>
        <v>N</v>
      </c>
    </row>
    <row r="1319" spans="1:27" hidden="1">
      <c r="A1319" s="239"/>
      <c r="B1319" s="239"/>
      <c r="C1319" s="239"/>
      <c r="D1319" s="166" t="s">
        <v>3325</v>
      </c>
      <c r="E1319" s="83"/>
      <c r="F1319" s="83"/>
      <c r="G1319" s="83" t="s">
        <v>3353</v>
      </c>
      <c r="H1319" s="236" t="s">
        <v>2236</v>
      </c>
      <c r="I1319" s="167" t="s">
        <v>174</v>
      </c>
      <c r="J1319" s="89"/>
      <c r="K1319" s="89"/>
      <c r="L1319" s="85"/>
      <c r="M1319" s="85"/>
      <c r="N1319" s="85"/>
      <c r="O1319" s="85"/>
      <c r="P1319" s="234">
        <v>0</v>
      </c>
      <c r="Q1319" s="87"/>
      <c r="Z1319" s="265" t="str">
        <f>IF(AND(OR('Project Information'!H55=TRUE,'Project Information'!I55=TRUE,'Project Information'!I56=TRUE,'Project Information'!I57=TRUE),'Project Information'!K4=FALSE),"Y","N")</f>
        <v>N</v>
      </c>
      <c r="AA1319" s="265" t="str">
        <f t="shared" si="39"/>
        <v>N</v>
      </c>
    </row>
    <row r="1320" spans="1:27" hidden="1">
      <c r="A1320" s="239"/>
      <c r="B1320" s="239"/>
      <c r="C1320" s="239"/>
      <c r="D1320" s="166" t="s">
        <v>3325</v>
      </c>
      <c r="E1320" s="83"/>
      <c r="F1320" s="83"/>
      <c r="G1320" s="83" t="s">
        <v>3354</v>
      </c>
      <c r="H1320" s="236" t="s">
        <v>2236</v>
      </c>
      <c r="I1320" s="167" t="s">
        <v>174</v>
      </c>
      <c r="J1320" s="89"/>
      <c r="K1320" s="89"/>
      <c r="L1320" s="85"/>
      <c r="M1320" s="85"/>
      <c r="N1320" s="85"/>
      <c r="O1320" s="85"/>
      <c r="P1320" s="234">
        <v>0</v>
      </c>
      <c r="Q1320" s="87"/>
      <c r="Z1320" s="265" t="str">
        <f>IF(AND(OR('Project Information'!H55=TRUE,'Project Information'!I55=TRUE,'Project Information'!I56=TRUE,'Project Information'!I57=TRUE),'Project Information'!K4=FALSE),"Y","N")</f>
        <v>N</v>
      </c>
      <c r="AA1320" s="265" t="str">
        <f t="shared" si="39"/>
        <v>N</v>
      </c>
    </row>
    <row r="1321" spans="1:27" hidden="1">
      <c r="A1321" s="239"/>
      <c r="B1321" s="239"/>
      <c r="C1321" s="239"/>
      <c r="D1321" s="166" t="s">
        <v>3325</v>
      </c>
      <c r="E1321" s="83"/>
      <c r="F1321" s="83"/>
      <c r="G1321" s="83" t="s">
        <v>3355</v>
      </c>
      <c r="H1321" s="236" t="s">
        <v>2236</v>
      </c>
      <c r="I1321" s="167" t="s">
        <v>174</v>
      </c>
      <c r="J1321" s="89"/>
      <c r="K1321" s="89"/>
      <c r="L1321" s="85"/>
      <c r="M1321" s="85"/>
      <c r="N1321" s="85"/>
      <c r="O1321" s="85"/>
      <c r="P1321" s="234">
        <v>0</v>
      </c>
      <c r="Q1321" s="87"/>
      <c r="Z1321" s="265" t="str">
        <f>IF(AND(OR('Project Information'!H55=TRUE,'Project Information'!I55=TRUE,'Project Information'!I56=TRUE,'Project Information'!I57=TRUE),'Project Information'!K4=FALSE),"Y","N")</f>
        <v>N</v>
      </c>
      <c r="AA1321" s="265" t="str">
        <f t="shared" si="39"/>
        <v>N</v>
      </c>
    </row>
    <row r="1322" spans="1:27" hidden="1">
      <c r="A1322" s="239"/>
      <c r="B1322" s="239"/>
      <c r="C1322" s="239"/>
      <c r="D1322" s="166" t="s">
        <v>3325</v>
      </c>
      <c r="E1322" s="83"/>
      <c r="F1322" s="83"/>
      <c r="G1322" s="83" t="s">
        <v>3356</v>
      </c>
      <c r="H1322" s="237" t="s">
        <v>2396</v>
      </c>
      <c r="I1322" s="167" t="s">
        <v>174</v>
      </c>
      <c r="J1322" s="89"/>
      <c r="K1322" s="89"/>
      <c r="L1322" s="85"/>
      <c r="M1322" s="85"/>
      <c r="N1322" s="85"/>
      <c r="O1322" s="85"/>
      <c r="P1322" s="234">
        <v>0</v>
      </c>
      <c r="Q1322" s="87"/>
      <c r="Z1322" s="265" t="str">
        <f>IF(AND(OR('Project Information'!H55=TRUE,'Project Information'!I55=TRUE,'Project Information'!I56=TRUE,'Project Information'!I57=TRUE),'Project Information'!K4=FALSE),"Y","N")</f>
        <v>N</v>
      </c>
      <c r="AA1322" s="265" t="str">
        <f t="shared" si="39"/>
        <v>N</v>
      </c>
    </row>
    <row r="1323" spans="1:27" hidden="1">
      <c r="A1323" s="239"/>
      <c r="B1323" s="239"/>
      <c r="C1323" s="239"/>
      <c r="D1323" s="166" t="s">
        <v>3325</v>
      </c>
      <c r="E1323" s="83"/>
      <c r="F1323" s="83"/>
      <c r="G1323" s="83" t="s">
        <v>3357</v>
      </c>
      <c r="H1323" s="237" t="s">
        <v>2396</v>
      </c>
      <c r="I1323" s="167" t="s">
        <v>174</v>
      </c>
      <c r="J1323" s="89"/>
      <c r="K1323" s="89"/>
      <c r="L1323" s="85"/>
      <c r="M1323" s="85"/>
      <c r="N1323" s="85"/>
      <c r="O1323" s="85"/>
      <c r="P1323" s="234">
        <v>0</v>
      </c>
      <c r="Q1323" s="87"/>
      <c r="Z1323" s="265" t="str">
        <f>IF(AND(OR('Project Information'!H55=TRUE,'Project Information'!I55=TRUE,'Project Information'!I56=TRUE,'Project Information'!I57=TRUE),'Project Information'!K4=FALSE),"Y","N")</f>
        <v>N</v>
      </c>
      <c r="AA1323" s="265" t="str">
        <f t="shared" si="39"/>
        <v>N</v>
      </c>
    </row>
    <row r="1324" spans="1:27" ht="14.25" hidden="1">
      <c r="A1324" s="239"/>
      <c r="B1324" s="239"/>
      <c r="C1324" s="239"/>
      <c r="D1324" s="166" t="s">
        <v>3325</v>
      </c>
      <c r="E1324" s="83"/>
      <c r="F1324" s="83"/>
      <c r="G1324" s="83" t="s">
        <v>3358</v>
      </c>
      <c r="H1324" s="233" t="s">
        <v>64</v>
      </c>
      <c r="I1324" s="167" t="s">
        <v>174</v>
      </c>
      <c r="J1324" s="89"/>
      <c r="K1324" s="89"/>
      <c r="L1324" s="85"/>
      <c r="M1324" s="85"/>
      <c r="N1324" s="85"/>
      <c r="O1324" s="85"/>
      <c r="P1324" s="234">
        <v>0</v>
      </c>
      <c r="Q1324" s="87"/>
      <c r="Z1324" s="265" t="str">
        <f>IF(AND(OR('Project Information'!H55=TRUE,'Project Information'!I55=TRUE,'Project Information'!I56=TRUE,'Project Information'!I57=TRUE),'Project Information'!K4=FALSE),"Y","N")</f>
        <v>N</v>
      </c>
      <c r="AA1324" s="265" t="str">
        <f t="shared" si="39"/>
        <v>N</v>
      </c>
    </row>
    <row r="1325" spans="1:27" ht="14.25" hidden="1">
      <c r="A1325" s="239"/>
      <c r="B1325" s="239"/>
      <c r="C1325" s="239"/>
      <c r="D1325" s="166" t="s">
        <v>3325</v>
      </c>
      <c r="E1325" s="83"/>
      <c r="F1325" s="83"/>
      <c r="G1325" s="83" t="s">
        <v>3359</v>
      </c>
      <c r="H1325" s="233" t="s">
        <v>64</v>
      </c>
      <c r="I1325" s="167" t="s">
        <v>174</v>
      </c>
      <c r="J1325" s="89"/>
      <c r="K1325" s="89"/>
      <c r="L1325" s="85"/>
      <c r="M1325" s="85"/>
      <c r="N1325" s="85"/>
      <c r="O1325" s="85"/>
      <c r="P1325" s="234">
        <v>0</v>
      </c>
      <c r="Q1325" s="87"/>
      <c r="Z1325" s="265" t="str">
        <f>IF(AND(OR('Project Information'!H55=TRUE,'Project Information'!I55=TRUE,'Project Information'!I56=TRUE,'Project Information'!I57=TRUE),'Project Information'!K4=FALSE),"Y","N")</f>
        <v>N</v>
      </c>
      <c r="AA1325" s="265" t="str">
        <f t="shared" si="39"/>
        <v>N</v>
      </c>
    </row>
    <row r="1326" spans="1:27" ht="14.25" hidden="1">
      <c r="A1326" s="239"/>
      <c r="B1326" s="239"/>
      <c r="C1326" s="239"/>
      <c r="D1326" s="166" t="s">
        <v>3325</v>
      </c>
      <c r="E1326" s="83"/>
      <c r="F1326" s="83"/>
      <c r="G1326" s="83" t="s">
        <v>3358</v>
      </c>
      <c r="H1326" s="233" t="s">
        <v>64</v>
      </c>
      <c r="I1326" s="167" t="s">
        <v>174</v>
      </c>
      <c r="J1326" s="89"/>
      <c r="K1326" s="89"/>
      <c r="L1326" s="85"/>
      <c r="M1326" s="85"/>
      <c r="N1326" s="85"/>
      <c r="O1326" s="85"/>
      <c r="P1326" s="234">
        <v>0</v>
      </c>
      <c r="Q1326" s="87"/>
      <c r="Z1326" s="265" t="str">
        <f>IF(AND(OR('Project Information'!H55=TRUE,'Project Information'!I55=TRUE,'Project Information'!I56=TRUE,'Project Information'!I57=TRUE),'Project Information'!K4=FALSE),"Y","N")</f>
        <v>N</v>
      </c>
      <c r="AA1326" s="265" t="str">
        <f t="shared" si="39"/>
        <v>N</v>
      </c>
    </row>
    <row r="1327" spans="1:27" ht="14.25" hidden="1">
      <c r="A1327" s="239"/>
      <c r="B1327" s="239"/>
      <c r="C1327" s="239"/>
      <c r="D1327" s="166" t="s">
        <v>3325</v>
      </c>
      <c r="E1327" s="83"/>
      <c r="F1327" s="83"/>
      <c r="G1327" s="83" t="s">
        <v>3360</v>
      </c>
      <c r="H1327" s="233" t="s">
        <v>64</v>
      </c>
      <c r="I1327" s="167" t="s">
        <v>174</v>
      </c>
      <c r="J1327" s="89"/>
      <c r="K1327" s="89"/>
      <c r="L1327" s="85"/>
      <c r="M1327" s="85"/>
      <c r="N1327" s="85"/>
      <c r="O1327" s="85"/>
      <c r="P1327" s="234">
        <v>0</v>
      </c>
      <c r="Q1327" s="87"/>
      <c r="Z1327" s="265" t="str">
        <f>IF(AND(OR('Project Information'!H55=TRUE,'Project Information'!I55=TRUE,'Project Information'!I56=TRUE,'Project Information'!I57=TRUE),'Project Information'!K4=FALSE),"Y","N")</f>
        <v>N</v>
      </c>
      <c r="AA1327" s="265" t="str">
        <f t="shared" si="39"/>
        <v>N</v>
      </c>
    </row>
    <row r="1328" spans="1:27" ht="14.25" hidden="1">
      <c r="A1328" s="239"/>
      <c r="B1328" s="239"/>
      <c r="C1328" s="239"/>
      <c r="D1328" s="166" t="s">
        <v>3325</v>
      </c>
      <c r="E1328" s="83"/>
      <c r="F1328" s="83"/>
      <c r="G1328" s="83" t="s">
        <v>3361</v>
      </c>
      <c r="H1328" s="233" t="s">
        <v>64</v>
      </c>
      <c r="I1328" s="167" t="s">
        <v>174</v>
      </c>
      <c r="J1328" s="89"/>
      <c r="K1328" s="89"/>
      <c r="L1328" s="85"/>
      <c r="M1328" s="85"/>
      <c r="N1328" s="85"/>
      <c r="O1328" s="85"/>
      <c r="P1328" s="234">
        <v>0</v>
      </c>
      <c r="Q1328" s="87"/>
      <c r="Z1328" s="265" t="str">
        <f>IF(AND(OR('Project Information'!H55=TRUE,'Project Information'!I55=TRUE,'Project Information'!I56=TRUE,'Project Information'!I57=TRUE),'Project Information'!K4=FALSE),"Y","N")</f>
        <v>N</v>
      </c>
      <c r="AA1328" s="265" t="str">
        <f t="shared" si="39"/>
        <v>N</v>
      </c>
    </row>
    <row r="1329" spans="1:27" ht="14.25" hidden="1">
      <c r="A1329" s="239"/>
      <c r="B1329" s="239"/>
      <c r="C1329" s="239"/>
      <c r="D1329" s="166" t="s">
        <v>3325</v>
      </c>
      <c r="E1329" s="83"/>
      <c r="F1329" s="83"/>
      <c r="G1329" s="83" t="s">
        <v>3362</v>
      </c>
      <c r="H1329" s="233" t="s">
        <v>64</v>
      </c>
      <c r="I1329" s="167" t="s">
        <v>174</v>
      </c>
      <c r="J1329" s="89"/>
      <c r="K1329" s="89"/>
      <c r="L1329" s="85"/>
      <c r="M1329" s="85"/>
      <c r="N1329" s="85"/>
      <c r="O1329" s="85"/>
      <c r="P1329" s="234">
        <v>0</v>
      </c>
      <c r="Q1329" s="87"/>
      <c r="Z1329" s="265" t="str">
        <f>IF(AND(OR('Project Information'!H55=TRUE,'Project Information'!I55=TRUE,'Project Information'!I56=TRUE,'Project Information'!I57=TRUE),'Project Information'!K4=FALSE),"Y","N")</f>
        <v>N</v>
      </c>
      <c r="AA1329" s="265" t="str">
        <f t="shared" si="39"/>
        <v>N</v>
      </c>
    </row>
    <row r="1330" spans="1:27" ht="14.25" hidden="1">
      <c r="A1330" s="239"/>
      <c r="B1330" s="239"/>
      <c r="C1330" s="239"/>
      <c r="D1330" s="166" t="s">
        <v>3325</v>
      </c>
      <c r="E1330" s="83"/>
      <c r="F1330" s="83"/>
      <c r="G1330" s="83" t="s">
        <v>3363</v>
      </c>
      <c r="H1330" s="233" t="s">
        <v>64</v>
      </c>
      <c r="I1330" s="167" t="s">
        <v>174</v>
      </c>
      <c r="J1330" s="89"/>
      <c r="K1330" s="89"/>
      <c r="L1330" s="85"/>
      <c r="M1330" s="85"/>
      <c r="N1330" s="85"/>
      <c r="O1330" s="85"/>
      <c r="P1330" s="234">
        <v>0</v>
      </c>
      <c r="Q1330" s="87"/>
      <c r="Z1330" s="265" t="str">
        <f>IF(AND(OR('Project Information'!H55=TRUE,'Project Information'!I55=TRUE,'Project Information'!I56=TRUE,'Project Information'!I57=TRUE),'Project Information'!K4=FALSE),"Y","N")</f>
        <v>N</v>
      </c>
      <c r="AA1330" s="265" t="str">
        <f t="shared" si="39"/>
        <v>N</v>
      </c>
    </row>
    <row r="1331" spans="1:27" hidden="1">
      <c r="A1331" s="239"/>
      <c r="B1331" s="239"/>
      <c r="C1331" s="239"/>
      <c r="D1331" s="166" t="s">
        <v>3325</v>
      </c>
      <c r="E1331" s="83"/>
      <c r="F1331" s="83"/>
      <c r="G1331" s="83" t="s">
        <v>3364</v>
      </c>
      <c r="H1331" s="235" t="s">
        <v>2067</v>
      </c>
      <c r="I1331" s="167" t="s">
        <v>174</v>
      </c>
      <c r="J1331" s="89"/>
      <c r="K1331" s="89"/>
      <c r="L1331" s="85"/>
      <c r="M1331" s="85"/>
      <c r="N1331" s="85"/>
      <c r="O1331" s="85"/>
      <c r="P1331" s="234">
        <v>0</v>
      </c>
      <c r="Q1331" s="87"/>
      <c r="Z1331" s="265" t="str">
        <f>IF(AND(OR('Project Information'!H55=TRUE,'Project Information'!I55=TRUE,'Project Information'!I56=TRUE,'Project Information'!I57=TRUE),'Project Information'!K4=FALSE),"Y","N")</f>
        <v>N</v>
      </c>
      <c r="AA1331" s="265" t="str">
        <f t="shared" si="39"/>
        <v>N</v>
      </c>
    </row>
    <row r="1332" spans="1:27" hidden="1">
      <c r="A1332" s="239"/>
      <c r="B1332" s="239"/>
      <c r="C1332" s="239"/>
      <c r="D1332" s="166" t="s">
        <v>3325</v>
      </c>
      <c r="E1332" s="83"/>
      <c r="F1332" s="83"/>
      <c r="G1332" s="83" t="s">
        <v>3365</v>
      </c>
      <c r="H1332" s="235" t="s">
        <v>2067</v>
      </c>
      <c r="I1332" s="167" t="s">
        <v>174</v>
      </c>
      <c r="J1332" s="89"/>
      <c r="K1332" s="89"/>
      <c r="L1332" s="85"/>
      <c r="M1332" s="85"/>
      <c r="N1332" s="85"/>
      <c r="O1332" s="85"/>
      <c r="P1332" s="234">
        <v>0</v>
      </c>
      <c r="Q1332" s="87"/>
      <c r="Z1332" s="265" t="str">
        <f>IF(AND(OR('Project Information'!H55=TRUE,'Project Information'!I55=TRUE,'Project Information'!I56=TRUE,'Project Information'!I57=TRUE),'Project Information'!K4=FALSE),"Y","N")</f>
        <v>N</v>
      </c>
      <c r="AA1332" s="265" t="str">
        <f t="shared" si="39"/>
        <v>N</v>
      </c>
    </row>
    <row r="1333" spans="1:27" hidden="1">
      <c r="A1333" s="239"/>
      <c r="B1333" s="239"/>
      <c r="C1333" s="239"/>
      <c r="D1333" s="166" t="s">
        <v>3325</v>
      </c>
      <c r="E1333" s="83"/>
      <c r="F1333" s="83"/>
      <c r="G1333" s="83" t="s">
        <v>3366</v>
      </c>
      <c r="H1333" s="235" t="s">
        <v>2067</v>
      </c>
      <c r="I1333" s="167" t="s">
        <v>174</v>
      </c>
      <c r="J1333" s="89"/>
      <c r="K1333" s="89"/>
      <c r="L1333" s="85"/>
      <c r="M1333" s="85"/>
      <c r="N1333" s="85"/>
      <c r="O1333" s="85"/>
      <c r="P1333" s="234">
        <v>0</v>
      </c>
      <c r="Q1333" s="87"/>
      <c r="Z1333" s="265" t="str">
        <f>IF(AND(OR('Project Information'!H55=TRUE,'Project Information'!I55=TRUE,'Project Information'!I56=TRUE,'Project Information'!I57=TRUE),'Project Information'!K4=FALSE),"Y","N")</f>
        <v>N</v>
      </c>
      <c r="AA1333" s="265" t="str">
        <f t="shared" si="39"/>
        <v>N</v>
      </c>
    </row>
    <row r="1334" spans="1:27" hidden="1">
      <c r="A1334" s="239"/>
      <c r="B1334" s="239"/>
      <c r="C1334" s="239"/>
      <c r="D1334" s="166" t="s">
        <v>3325</v>
      </c>
      <c r="E1334" s="83"/>
      <c r="F1334" s="83"/>
      <c r="G1334" s="83" t="s">
        <v>3367</v>
      </c>
      <c r="H1334" s="235" t="s">
        <v>2067</v>
      </c>
      <c r="I1334" s="167" t="s">
        <v>174</v>
      </c>
      <c r="J1334" s="89"/>
      <c r="K1334" s="89"/>
      <c r="L1334" s="85"/>
      <c r="M1334" s="85"/>
      <c r="N1334" s="85"/>
      <c r="O1334" s="85"/>
      <c r="P1334" s="234">
        <v>0</v>
      </c>
      <c r="Q1334" s="87"/>
      <c r="Z1334" s="265" t="str">
        <f>IF(AND(OR('Project Information'!H55=TRUE,'Project Information'!I55=TRUE,'Project Information'!I56=TRUE,'Project Information'!I57=TRUE),'Project Information'!K4=FALSE),"Y","N")</f>
        <v>N</v>
      </c>
      <c r="AA1334" s="265" t="str">
        <f t="shared" si="39"/>
        <v>N</v>
      </c>
    </row>
    <row r="1335" spans="1:27" hidden="1">
      <c r="A1335" s="239"/>
      <c r="B1335" s="239"/>
      <c r="C1335" s="239"/>
      <c r="D1335" s="166" t="s">
        <v>3325</v>
      </c>
      <c r="E1335" s="83"/>
      <c r="F1335" s="83"/>
      <c r="G1335" s="83" t="s">
        <v>3368</v>
      </c>
      <c r="H1335" s="236" t="s">
        <v>2236</v>
      </c>
      <c r="I1335" s="167" t="s">
        <v>174</v>
      </c>
      <c r="J1335" s="89"/>
      <c r="K1335" s="89"/>
      <c r="L1335" s="85"/>
      <c r="M1335" s="85"/>
      <c r="N1335" s="85"/>
      <c r="O1335" s="85"/>
      <c r="P1335" s="234">
        <v>0</v>
      </c>
      <c r="Q1335" s="87"/>
      <c r="Z1335" s="265" t="str">
        <f>IF(AND(OR('Project Information'!H55=TRUE,'Project Information'!I55=TRUE,'Project Information'!I56=TRUE,'Project Information'!I57=TRUE),'Project Information'!K4=FALSE),"Y","N")</f>
        <v>N</v>
      </c>
      <c r="AA1335" s="265" t="str">
        <f t="shared" si="39"/>
        <v>N</v>
      </c>
    </row>
    <row r="1336" spans="1:27" hidden="1">
      <c r="A1336" s="239"/>
      <c r="B1336" s="239"/>
      <c r="C1336" s="239"/>
      <c r="D1336" s="166" t="s">
        <v>3325</v>
      </c>
      <c r="E1336" s="83"/>
      <c r="F1336" s="83"/>
      <c r="G1336" s="83" t="s">
        <v>3369</v>
      </c>
      <c r="H1336" s="236" t="s">
        <v>2236</v>
      </c>
      <c r="I1336" s="167" t="s">
        <v>174</v>
      </c>
      <c r="J1336" s="89"/>
      <c r="K1336" s="89"/>
      <c r="L1336" s="85"/>
      <c r="M1336" s="85"/>
      <c r="N1336" s="85"/>
      <c r="O1336" s="85"/>
      <c r="P1336" s="234">
        <v>0</v>
      </c>
      <c r="Q1336" s="87"/>
      <c r="Z1336" s="265" t="str">
        <f>IF(AND(OR('Project Information'!H55=TRUE,'Project Information'!I55=TRUE,'Project Information'!I56=TRUE,'Project Information'!I57=TRUE),'Project Information'!K4=FALSE),"Y","N")</f>
        <v>N</v>
      </c>
      <c r="AA1336" s="265" t="str">
        <f t="shared" si="39"/>
        <v>N</v>
      </c>
    </row>
    <row r="1337" spans="1:27" hidden="1">
      <c r="A1337" s="239"/>
      <c r="B1337" s="239"/>
      <c r="C1337" s="239"/>
      <c r="D1337" s="166" t="s">
        <v>3325</v>
      </c>
      <c r="E1337" s="83"/>
      <c r="F1337" s="83"/>
      <c r="G1337" s="83" t="s">
        <v>3370</v>
      </c>
      <c r="H1337" s="236" t="s">
        <v>2236</v>
      </c>
      <c r="I1337" s="167" t="s">
        <v>174</v>
      </c>
      <c r="J1337" s="89"/>
      <c r="K1337" s="89"/>
      <c r="L1337" s="85"/>
      <c r="M1337" s="85"/>
      <c r="N1337" s="85"/>
      <c r="O1337" s="85"/>
      <c r="P1337" s="234">
        <v>0</v>
      </c>
      <c r="Q1337" s="87"/>
      <c r="Z1337" s="265" t="str">
        <f>IF(AND(OR('Project Information'!H55=TRUE,'Project Information'!I55=TRUE,'Project Information'!I56=TRUE,'Project Information'!I57=TRUE),'Project Information'!K4=FALSE),"Y","N")</f>
        <v>N</v>
      </c>
      <c r="AA1337" s="265" t="str">
        <f t="shared" si="39"/>
        <v>N</v>
      </c>
    </row>
    <row r="1338" spans="1:27" hidden="1">
      <c r="A1338" s="239"/>
      <c r="B1338" s="239"/>
      <c r="C1338" s="239"/>
      <c r="D1338" s="166" t="s">
        <v>3325</v>
      </c>
      <c r="E1338" s="83"/>
      <c r="F1338" s="83"/>
      <c r="G1338" s="83" t="s">
        <v>3371</v>
      </c>
      <c r="H1338" s="236" t="s">
        <v>2236</v>
      </c>
      <c r="I1338" s="167" t="s">
        <v>174</v>
      </c>
      <c r="J1338" s="89"/>
      <c r="K1338" s="89"/>
      <c r="L1338" s="85"/>
      <c r="M1338" s="85"/>
      <c r="N1338" s="85"/>
      <c r="O1338" s="85"/>
      <c r="P1338" s="234">
        <v>0</v>
      </c>
      <c r="Q1338" s="87"/>
      <c r="Z1338" s="265" t="str">
        <f>IF(AND(OR('Project Information'!H55=TRUE,'Project Information'!I55=TRUE,'Project Information'!I56=TRUE,'Project Information'!I57=TRUE),'Project Information'!K4=FALSE),"Y","N")</f>
        <v>N</v>
      </c>
      <c r="AA1338" s="265" t="str">
        <f t="shared" si="39"/>
        <v>N</v>
      </c>
    </row>
    <row r="1339" spans="1:27" hidden="1">
      <c r="A1339" s="239"/>
      <c r="B1339" s="239"/>
      <c r="C1339" s="239"/>
      <c r="D1339" s="166" t="s">
        <v>3325</v>
      </c>
      <c r="E1339" s="83"/>
      <c r="F1339" s="83"/>
      <c r="G1339" s="83" t="s">
        <v>3372</v>
      </c>
      <c r="H1339" s="237" t="s">
        <v>2396</v>
      </c>
      <c r="I1339" s="167" t="s">
        <v>174</v>
      </c>
      <c r="J1339" s="89"/>
      <c r="K1339" s="89"/>
      <c r="L1339" s="85"/>
      <c r="M1339" s="85"/>
      <c r="N1339" s="85"/>
      <c r="O1339" s="85"/>
      <c r="P1339" s="234">
        <v>0</v>
      </c>
      <c r="Q1339" s="87"/>
      <c r="Z1339" s="265" t="str">
        <f>IF(AND(OR('Project Information'!H55=TRUE,'Project Information'!I55=TRUE,'Project Information'!I56=TRUE,'Project Information'!I57=TRUE),'Project Information'!K4=FALSE),"Y","N")</f>
        <v>N</v>
      </c>
      <c r="AA1339" s="265" t="str">
        <f t="shared" si="39"/>
        <v>N</v>
      </c>
    </row>
    <row r="1340" spans="1:27" hidden="1">
      <c r="A1340" s="239"/>
      <c r="B1340" s="239"/>
      <c r="C1340" s="239"/>
      <c r="D1340" s="166" t="s">
        <v>3325</v>
      </c>
      <c r="E1340" s="83"/>
      <c r="F1340" s="83"/>
      <c r="G1340" s="83" t="s">
        <v>3373</v>
      </c>
      <c r="H1340" s="237" t="s">
        <v>2396</v>
      </c>
      <c r="I1340" s="167" t="s">
        <v>174</v>
      </c>
      <c r="J1340" s="89"/>
      <c r="K1340" s="89"/>
      <c r="L1340" s="85"/>
      <c r="M1340" s="85"/>
      <c r="N1340" s="85"/>
      <c r="O1340" s="85"/>
      <c r="P1340" s="234">
        <v>0</v>
      </c>
      <c r="Q1340" s="87"/>
      <c r="Z1340" s="265" t="str">
        <f>IF(AND(OR('Project Information'!H55=TRUE,'Project Information'!I55=TRUE,'Project Information'!I56=TRUE,'Project Information'!I57=TRUE),'Project Information'!K4=FALSE),"Y","N")</f>
        <v>N</v>
      </c>
      <c r="AA1340" s="265" t="str">
        <f t="shared" si="39"/>
        <v>N</v>
      </c>
    </row>
    <row r="1341" spans="1:27" ht="14.25" hidden="1">
      <c r="A1341" s="239"/>
      <c r="B1341" s="239"/>
      <c r="C1341" s="239"/>
      <c r="D1341" s="166" t="s">
        <v>3325</v>
      </c>
      <c r="E1341" s="83"/>
      <c r="F1341" s="83"/>
      <c r="G1341" s="83" t="s">
        <v>3374</v>
      </c>
      <c r="H1341" s="233" t="s">
        <v>64</v>
      </c>
      <c r="I1341" s="167" t="s">
        <v>174</v>
      </c>
      <c r="J1341" s="89"/>
      <c r="K1341" s="89"/>
      <c r="L1341" s="85"/>
      <c r="M1341" s="85"/>
      <c r="N1341" s="85"/>
      <c r="O1341" s="85"/>
      <c r="P1341" s="234">
        <v>0</v>
      </c>
      <c r="Q1341" s="87"/>
      <c r="Z1341" s="265" t="str">
        <f>IF(AND(OR('Project Information'!H55=TRUE,'Project Information'!I55=TRUE,'Project Information'!I56=TRUE,'Project Information'!I57=TRUE),'Project Information'!K4=FALSE),"Y","N")</f>
        <v>N</v>
      </c>
      <c r="AA1341" s="265" t="str">
        <f t="shared" si="39"/>
        <v>N</v>
      </c>
    </row>
    <row r="1342" spans="1:27" ht="14.25" hidden="1">
      <c r="A1342" s="239"/>
      <c r="B1342" s="239"/>
      <c r="C1342" s="239"/>
      <c r="D1342" s="166" t="s">
        <v>3325</v>
      </c>
      <c r="E1342" s="83"/>
      <c r="F1342" s="83"/>
      <c r="G1342" s="83" t="s">
        <v>3375</v>
      </c>
      <c r="H1342" s="233" t="s">
        <v>64</v>
      </c>
      <c r="I1342" s="167" t="s">
        <v>174</v>
      </c>
      <c r="J1342" s="89"/>
      <c r="K1342" s="89"/>
      <c r="L1342" s="85"/>
      <c r="M1342" s="85"/>
      <c r="N1342" s="85"/>
      <c r="O1342" s="85"/>
      <c r="P1342" s="234">
        <v>0</v>
      </c>
      <c r="Q1342" s="87"/>
      <c r="Z1342" s="265" t="str">
        <f>IF(AND(OR('Project Information'!H55=TRUE,'Project Information'!I55=TRUE,'Project Information'!I56=TRUE,'Project Information'!I57=TRUE),'Project Information'!K4=FALSE),"Y","N")</f>
        <v>N</v>
      </c>
      <c r="AA1342" s="265" t="str">
        <f t="shared" si="39"/>
        <v>N</v>
      </c>
    </row>
    <row r="1343" spans="1:27" ht="14.25" hidden="1">
      <c r="A1343" s="239"/>
      <c r="B1343" s="239"/>
      <c r="C1343" s="239"/>
      <c r="D1343" s="166" t="s">
        <v>3325</v>
      </c>
      <c r="E1343" s="83"/>
      <c r="F1343" s="83"/>
      <c r="G1343" s="83" t="s">
        <v>3374</v>
      </c>
      <c r="H1343" s="233" t="s">
        <v>64</v>
      </c>
      <c r="I1343" s="167" t="s">
        <v>174</v>
      </c>
      <c r="J1343" s="89"/>
      <c r="K1343" s="89"/>
      <c r="L1343" s="85"/>
      <c r="M1343" s="85"/>
      <c r="N1343" s="85"/>
      <c r="O1343" s="85"/>
      <c r="P1343" s="234">
        <v>0</v>
      </c>
      <c r="Q1343" s="87"/>
      <c r="Z1343" s="265" t="str">
        <f>IF(AND(OR('Project Information'!H55=TRUE,'Project Information'!I55=TRUE,'Project Information'!I56=TRUE,'Project Information'!I57=TRUE),'Project Information'!K4=FALSE),"Y","N")</f>
        <v>N</v>
      </c>
      <c r="AA1343" s="265" t="str">
        <f t="shared" si="39"/>
        <v>N</v>
      </c>
    </row>
    <row r="1344" spans="1:27" ht="14.25" hidden="1">
      <c r="A1344" s="239"/>
      <c r="B1344" s="239"/>
      <c r="C1344" s="239"/>
      <c r="D1344" s="166" t="s">
        <v>3325</v>
      </c>
      <c r="E1344" s="83"/>
      <c r="F1344" s="83"/>
      <c r="G1344" s="83" t="s">
        <v>3376</v>
      </c>
      <c r="H1344" s="233" t="s">
        <v>64</v>
      </c>
      <c r="I1344" s="167" t="s">
        <v>174</v>
      </c>
      <c r="J1344" s="89"/>
      <c r="K1344" s="89"/>
      <c r="L1344" s="85"/>
      <c r="M1344" s="85"/>
      <c r="N1344" s="85"/>
      <c r="O1344" s="85"/>
      <c r="P1344" s="234">
        <v>0</v>
      </c>
      <c r="Q1344" s="87"/>
      <c r="Z1344" s="265" t="str">
        <f>IF(AND(OR('Project Information'!H55=TRUE,'Project Information'!I55=TRUE,'Project Information'!I56=TRUE,'Project Information'!I57=TRUE),'Project Information'!K4=FALSE),"Y","N")</f>
        <v>N</v>
      </c>
      <c r="AA1344" s="265" t="str">
        <f t="shared" si="39"/>
        <v>N</v>
      </c>
    </row>
    <row r="1345" spans="1:27" ht="14.25" hidden="1">
      <c r="A1345" s="239"/>
      <c r="B1345" s="239"/>
      <c r="C1345" s="239"/>
      <c r="D1345" s="166" t="s">
        <v>3325</v>
      </c>
      <c r="E1345" s="83"/>
      <c r="F1345" s="83"/>
      <c r="G1345" s="83" t="s">
        <v>3377</v>
      </c>
      <c r="H1345" s="233" t="s">
        <v>64</v>
      </c>
      <c r="I1345" s="167" t="s">
        <v>174</v>
      </c>
      <c r="J1345" s="89"/>
      <c r="K1345" s="89"/>
      <c r="L1345" s="85"/>
      <c r="M1345" s="85"/>
      <c r="N1345" s="85"/>
      <c r="O1345" s="85"/>
      <c r="P1345" s="234">
        <v>0</v>
      </c>
      <c r="Q1345" s="87"/>
      <c r="Z1345" s="265" t="str">
        <f>IF(AND(OR('Project Information'!H55=TRUE,'Project Information'!I55=TRUE,'Project Information'!I56=TRUE,'Project Information'!I57=TRUE),'Project Information'!K4=FALSE),"Y","N")</f>
        <v>N</v>
      </c>
      <c r="AA1345" s="265" t="str">
        <f t="shared" si="39"/>
        <v>N</v>
      </c>
    </row>
    <row r="1346" spans="1:27" ht="14.25" hidden="1">
      <c r="A1346" s="239"/>
      <c r="B1346" s="239"/>
      <c r="C1346" s="239"/>
      <c r="D1346" s="166" t="s">
        <v>3325</v>
      </c>
      <c r="E1346" s="83"/>
      <c r="F1346" s="83"/>
      <c r="G1346" s="83" t="s">
        <v>3378</v>
      </c>
      <c r="H1346" s="233" t="s">
        <v>64</v>
      </c>
      <c r="I1346" s="167" t="s">
        <v>174</v>
      </c>
      <c r="J1346" s="89"/>
      <c r="K1346" s="89"/>
      <c r="L1346" s="85"/>
      <c r="M1346" s="85"/>
      <c r="N1346" s="85"/>
      <c r="O1346" s="85"/>
      <c r="P1346" s="234">
        <v>0</v>
      </c>
      <c r="Q1346" s="87"/>
      <c r="Z1346" s="265" t="str">
        <f>IF(AND(OR('Project Information'!H55=TRUE,'Project Information'!I55=TRUE,'Project Information'!I56=TRUE,'Project Information'!I57=TRUE),'Project Information'!K4=FALSE),"Y","N")</f>
        <v>N</v>
      </c>
      <c r="AA1346" s="265" t="str">
        <f t="shared" si="39"/>
        <v>N</v>
      </c>
    </row>
    <row r="1347" spans="1:27" ht="14.25" hidden="1">
      <c r="A1347" s="239"/>
      <c r="B1347" s="239"/>
      <c r="C1347" s="239"/>
      <c r="D1347" s="166" t="s">
        <v>3325</v>
      </c>
      <c r="E1347" s="83"/>
      <c r="F1347" s="83"/>
      <c r="G1347" s="83" t="s">
        <v>3379</v>
      </c>
      <c r="H1347" s="233" t="s">
        <v>64</v>
      </c>
      <c r="I1347" s="167" t="s">
        <v>174</v>
      </c>
      <c r="J1347" s="89"/>
      <c r="K1347" s="89"/>
      <c r="L1347" s="85"/>
      <c r="M1347" s="85"/>
      <c r="N1347" s="85"/>
      <c r="O1347" s="85"/>
      <c r="P1347" s="234">
        <v>0</v>
      </c>
      <c r="Q1347" s="87"/>
      <c r="Z1347" s="265" t="str">
        <f>IF(AND(OR('Project Information'!H55=TRUE,'Project Information'!I55=TRUE,'Project Information'!I56=TRUE,'Project Information'!I57=TRUE),'Project Information'!K4=FALSE),"Y","N")</f>
        <v>N</v>
      </c>
      <c r="AA1347" s="265" t="str">
        <f t="shared" si="39"/>
        <v>N</v>
      </c>
    </row>
    <row r="1348" spans="1:27" hidden="1">
      <c r="A1348" s="239"/>
      <c r="B1348" s="239"/>
      <c r="C1348" s="239"/>
      <c r="D1348" s="166" t="s">
        <v>3325</v>
      </c>
      <c r="E1348" s="83"/>
      <c r="F1348" s="83"/>
      <c r="G1348" s="83" t="s">
        <v>3380</v>
      </c>
      <c r="H1348" s="235" t="s">
        <v>2067</v>
      </c>
      <c r="I1348" s="167" t="s">
        <v>174</v>
      </c>
      <c r="J1348" s="89"/>
      <c r="K1348" s="89"/>
      <c r="L1348" s="85"/>
      <c r="M1348" s="85"/>
      <c r="N1348" s="85"/>
      <c r="O1348" s="85"/>
      <c r="P1348" s="234">
        <v>0</v>
      </c>
      <c r="Q1348" s="87"/>
      <c r="Z1348" s="265" t="str">
        <f>IF(AND(OR('Project Information'!H55=TRUE,'Project Information'!I55=TRUE,'Project Information'!I56=TRUE,'Project Information'!I57=TRUE),'Project Information'!K4=FALSE),"Y","N")</f>
        <v>N</v>
      </c>
      <c r="AA1348" s="265" t="str">
        <f t="shared" si="39"/>
        <v>N</v>
      </c>
    </row>
    <row r="1349" spans="1:27" hidden="1">
      <c r="A1349" s="239"/>
      <c r="B1349" s="239"/>
      <c r="C1349" s="239"/>
      <c r="D1349" s="166" t="s">
        <v>3325</v>
      </c>
      <c r="E1349" s="83"/>
      <c r="F1349" s="83"/>
      <c r="G1349" s="83" t="s">
        <v>3381</v>
      </c>
      <c r="H1349" s="235" t="s">
        <v>2067</v>
      </c>
      <c r="I1349" s="167" t="s">
        <v>174</v>
      </c>
      <c r="J1349" s="89"/>
      <c r="K1349" s="89"/>
      <c r="L1349" s="85"/>
      <c r="M1349" s="85"/>
      <c r="N1349" s="85"/>
      <c r="O1349" s="85"/>
      <c r="P1349" s="234">
        <v>0</v>
      </c>
      <c r="Q1349" s="87"/>
      <c r="Z1349" s="265" t="str">
        <f>IF(AND(OR('Project Information'!H55=TRUE,'Project Information'!I55=TRUE,'Project Information'!I56=TRUE,'Project Information'!I57=TRUE),'Project Information'!K4=FALSE),"Y","N")</f>
        <v>N</v>
      </c>
      <c r="AA1349" s="265" t="str">
        <f t="shared" si="39"/>
        <v>N</v>
      </c>
    </row>
    <row r="1350" spans="1:27" hidden="1">
      <c r="A1350" s="239"/>
      <c r="B1350" s="239"/>
      <c r="C1350" s="239"/>
      <c r="D1350" s="166" t="s">
        <v>3325</v>
      </c>
      <c r="E1350" s="83"/>
      <c r="F1350" s="83"/>
      <c r="G1350" s="83" t="s">
        <v>3382</v>
      </c>
      <c r="H1350" s="235" t="s">
        <v>2067</v>
      </c>
      <c r="I1350" s="167" t="s">
        <v>174</v>
      </c>
      <c r="J1350" s="89"/>
      <c r="K1350" s="89"/>
      <c r="L1350" s="85"/>
      <c r="M1350" s="85"/>
      <c r="N1350" s="85"/>
      <c r="O1350" s="85"/>
      <c r="P1350" s="234">
        <v>0</v>
      </c>
      <c r="Q1350" s="87"/>
      <c r="Z1350" s="265" t="str">
        <f>IF(AND(OR('Project Information'!H55=TRUE,'Project Information'!I55=TRUE,'Project Information'!I56=TRUE,'Project Information'!I57=TRUE),'Project Information'!K4=FALSE),"Y","N")</f>
        <v>N</v>
      </c>
      <c r="AA1350" s="265" t="str">
        <f t="shared" si="39"/>
        <v>N</v>
      </c>
    </row>
    <row r="1351" spans="1:27" hidden="1">
      <c r="A1351" s="239"/>
      <c r="B1351" s="239"/>
      <c r="C1351" s="239"/>
      <c r="D1351" s="166" t="s">
        <v>3325</v>
      </c>
      <c r="E1351" s="83"/>
      <c r="F1351" s="83"/>
      <c r="G1351" s="83" t="s">
        <v>3383</v>
      </c>
      <c r="H1351" s="235" t="s">
        <v>2067</v>
      </c>
      <c r="I1351" s="167" t="s">
        <v>174</v>
      </c>
      <c r="J1351" s="89"/>
      <c r="K1351" s="89"/>
      <c r="L1351" s="85"/>
      <c r="M1351" s="85"/>
      <c r="N1351" s="85"/>
      <c r="O1351" s="85"/>
      <c r="P1351" s="234">
        <v>0</v>
      </c>
      <c r="Q1351" s="87"/>
      <c r="Z1351" s="265" t="str">
        <f>IF(AND(OR('Project Information'!H55=TRUE,'Project Information'!I55=TRUE,'Project Information'!I56=TRUE,'Project Information'!I57=TRUE),'Project Information'!K4=FALSE),"Y","N")</f>
        <v>N</v>
      </c>
      <c r="AA1351" s="265" t="str">
        <f t="shared" si="39"/>
        <v>N</v>
      </c>
    </row>
    <row r="1352" spans="1:27" hidden="1">
      <c r="A1352" s="239"/>
      <c r="B1352" s="239"/>
      <c r="C1352" s="239"/>
      <c r="D1352" s="166" t="s">
        <v>3325</v>
      </c>
      <c r="E1352" s="83"/>
      <c r="F1352" s="83"/>
      <c r="G1352" s="83" t="s">
        <v>3384</v>
      </c>
      <c r="H1352" s="236" t="s">
        <v>2236</v>
      </c>
      <c r="I1352" s="167" t="s">
        <v>174</v>
      </c>
      <c r="J1352" s="89"/>
      <c r="K1352" s="89"/>
      <c r="L1352" s="85"/>
      <c r="M1352" s="85"/>
      <c r="N1352" s="85"/>
      <c r="O1352" s="85"/>
      <c r="P1352" s="234">
        <v>0</v>
      </c>
      <c r="Q1352" s="87"/>
      <c r="Z1352" s="265" t="str">
        <f>IF(AND(OR('Project Information'!H55=TRUE,'Project Information'!I55=TRUE,'Project Information'!I56=TRUE,'Project Information'!I57=TRUE),'Project Information'!K4=FALSE),"Y","N")</f>
        <v>N</v>
      </c>
      <c r="AA1352" s="265" t="str">
        <f t="shared" si="39"/>
        <v>N</v>
      </c>
    </row>
    <row r="1353" spans="1:27" hidden="1">
      <c r="A1353" s="239"/>
      <c r="B1353" s="239"/>
      <c r="C1353" s="239"/>
      <c r="D1353" s="166" t="s">
        <v>3325</v>
      </c>
      <c r="E1353" s="83"/>
      <c r="F1353" s="83"/>
      <c r="G1353" s="83" t="s">
        <v>3385</v>
      </c>
      <c r="H1353" s="236" t="s">
        <v>2236</v>
      </c>
      <c r="I1353" s="167" t="s">
        <v>174</v>
      </c>
      <c r="J1353" s="89"/>
      <c r="K1353" s="89"/>
      <c r="L1353" s="85"/>
      <c r="M1353" s="85"/>
      <c r="N1353" s="85"/>
      <c r="O1353" s="85"/>
      <c r="P1353" s="234">
        <v>0</v>
      </c>
      <c r="Q1353" s="87"/>
      <c r="Z1353" s="265" t="str">
        <f>IF(AND(OR('Project Information'!H55=TRUE,'Project Information'!I55=TRUE,'Project Information'!I56=TRUE,'Project Information'!I57=TRUE),'Project Information'!K4=FALSE),"Y","N")</f>
        <v>N</v>
      </c>
      <c r="AA1353" s="265" t="str">
        <f t="shared" si="39"/>
        <v>N</v>
      </c>
    </row>
    <row r="1354" spans="1:27" hidden="1">
      <c r="A1354" s="239"/>
      <c r="B1354" s="239"/>
      <c r="C1354" s="239"/>
      <c r="D1354" s="166" t="s">
        <v>3325</v>
      </c>
      <c r="E1354" s="83"/>
      <c r="F1354" s="83"/>
      <c r="G1354" s="83" t="s">
        <v>3386</v>
      </c>
      <c r="H1354" s="236" t="s">
        <v>2236</v>
      </c>
      <c r="I1354" s="167" t="s">
        <v>174</v>
      </c>
      <c r="J1354" s="89"/>
      <c r="K1354" s="89"/>
      <c r="L1354" s="85"/>
      <c r="M1354" s="85"/>
      <c r="N1354" s="85"/>
      <c r="O1354" s="85"/>
      <c r="P1354" s="234">
        <v>0</v>
      </c>
      <c r="Q1354" s="87"/>
      <c r="Z1354" s="265" t="str">
        <f>IF(AND(OR('Project Information'!H55=TRUE,'Project Information'!I55=TRUE,'Project Information'!I56=TRUE,'Project Information'!I57=TRUE),'Project Information'!K4=FALSE),"Y","N")</f>
        <v>N</v>
      </c>
      <c r="AA1354" s="265" t="str">
        <f t="shared" si="39"/>
        <v>N</v>
      </c>
    </row>
    <row r="1355" spans="1:27" hidden="1">
      <c r="A1355" s="239"/>
      <c r="B1355" s="239"/>
      <c r="C1355" s="239"/>
      <c r="D1355" s="166" t="s">
        <v>3325</v>
      </c>
      <c r="E1355" s="83"/>
      <c r="F1355" s="83"/>
      <c r="G1355" s="83" t="s">
        <v>3387</v>
      </c>
      <c r="H1355" s="236" t="s">
        <v>2236</v>
      </c>
      <c r="I1355" s="167" t="s">
        <v>174</v>
      </c>
      <c r="J1355" s="89"/>
      <c r="K1355" s="89"/>
      <c r="L1355" s="85"/>
      <c r="M1355" s="85"/>
      <c r="N1355" s="85"/>
      <c r="O1355" s="85"/>
      <c r="P1355" s="234">
        <v>0</v>
      </c>
      <c r="Q1355" s="87"/>
      <c r="Z1355" s="265" t="str">
        <f>IF(AND(OR('Project Information'!H55=TRUE,'Project Information'!I55=TRUE,'Project Information'!I56=TRUE,'Project Information'!I57=TRUE),'Project Information'!K4=FALSE),"Y","N")</f>
        <v>N</v>
      </c>
      <c r="AA1355" s="265" t="str">
        <f t="shared" si="39"/>
        <v>N</v>
      </c>
    </row>
    <row r="1356" spans="1:27" hidden="1">
      <c r="A1356" s="239"/>
      <c r="B1356" s="239"/>
      <c r="C1356" s="239"/>
      <c r="D1356" s="166" t="s">
        <v>3325</v>
      </c>
      <c r="E1356" s="83"/>
      <c r="F1356" s="83"/>
      <c r="G1356" s="83" t="s">
        <v>3388</v>
      </c>
      <c r="H1356" s="237" t="s">
        <v>2396</v>
      </c>
      <c r="I1356" s="167" t="s">
        <v>174</v>
      </c>
      <c r="J1356" s="89"/>
      <c r="K1356" s="89"/>
      <c r="L1356" s="85"/>
      <c r="M1356" s="85"/>
      <c r="N1356" s="85"/>
      <c r="O1356" s="85"/>
      <c r="P1356" s="234">
        <v>0</v>
      </c>
      <c r="Q1356" s="87"/>
      <c r="Z1356" s="265" t="str">
        <f>IF(AND(OR('Project Information'!H55=TRUE,'Project Information'!I55=TRUE,'Project Information'!I56=TRUE,'Project Information'!I57=TRUE),'Project Information'!K4=FALSE),"Y","N")</f>
        <v>N</v>
      </c>
      <c r="AA1356" s="265" t="str">
        <f t="shared" si="39"/>
        <v>N</v>
      </c>
    </row>
    <row r="1357" spans="1:27" hidden="1">
      <c r="A1357" s="239"/>
      <c r="B1357" s="239"/>
      <c r="C1357" s="239"/>
      <c r="D1357" s="166" t="s">
        <v>3325</v>
      </c>
      <c r="E1357" s="83"/>
      <c r="F1357" s="83"/>
      <c r="G1357" s="83" t="s">
        <v>3389</v>
      </c>
      <c r="H1357" s="237" t="s">
        <v>2396</v>
      </c>
      <c r="I1357" s="167" t="s">
        <v>174</v>
      </c>
      <c r="J1357" s="89"/>
      <c r="K1357" s="89"/>
      <c r="L1357" s="85"/>
      <c r="M1357" s="85"/>
      <c r="N1357" s="85"/>
      <c r="O1357" s="85"/>
      <c r="P1357" s="234">
        <v>0</v>
      </c>
      <c r="Q1357" s="87"/>
      <c r="Z1357" s="265" t="str">
        <f>IF(AND(OR('Project Information'!H55=TRUE,'Project Information'!I55=TRUE,'Project Information'!I56=TRUE,'Project Information'!I57=TRUE),'Project Information'!K4=FALSE),"Y","N")</f>
        <v>N</v>
      </c>
      <c r="AA1357" s="265" t="str">
        <f t="shared" si="39"/>
        <v>N</v>
      </c>
    </row>
    <row r="1358" spans="1:27" hidden="1">
      <c r="A1358" s="239"/>
      <c r="B1358" s="239"/>
      <c r="C1358" s="239"/>
      <c r="D1358" s="166" t="s">
        <v>171</v>
      </c>
      <c r="E1358" s="83"/>
      <c r="F1358" s="83"/>
      <c r="G1358" s="249" t="s">
        <v>3390</v>
      </c>
      <c r="H1358" s="238" t="s">
        <v>173</v>
      </c>
      <c r="I1358" s="167" t="s">
        <v>174</v>
      </c>
      <c r="J1358" s="89"/>
      <c r="K1358" s="89"/>
      <c r="L1358" s="85"/>
      <c r="M1358" s="85"/>
      <c r="N1358" s="85"/>
      <c r="O1358" s="85"/>
      <c r="P1358" s="234">
        <v>0</v>
      </c>
      <c r="Q1358" s="87"/>
      <c r="Z1358" s="265" t="str">
        <f>IF(AND(OR('Scope of Work'!D31=TRUE,'Scope of Work'!D32=TRUE),'Project Information'!K4=FALSE),"Y","N")</f>
        <v>N</v>
      </c>
      <c r="AA1358" s="265" t="str">
        <f t="shared" si="39"/>
        <v>N</v>
      </c>
    </row>
    <row r="1359" spans="1:27" hidden="1">
      <c r="A1359" s="239"/>
      <c r="B1359" s="239"/>
      <c r="C1359" s="239"/>
      <c r="D1359" s="166" t="s">
        <v>175</v>
      </c>
      <c r="E1359" s="83"/>
      <c r="F1359" s="83"/>
      <c r="G1359" s="249" t="s">
        <v>176</v>
      </c>
      <c r="H1359" s="238" t="s">
        <v>173</v>
      </c>
      <c r="I1359" s="167" t="s">
        <v>174</v>
      </c>
      <c r="J1359" s="89"/>
      <c r="K1359" s="89"/>
      <c r="L1359" s="85"/>
      <c r="M1359" s="85"/>
      <c r="N1359" s="85"/>
      <c r="O1359" s="85"/>
      <c r="P1359" s="234">
        <v>0</v>
      </c>
      <c r="Q1359" s="87"/>
      <c r="Z1359" s="265" t="str">
        <f>IF(AND(OR('Scope of Work'!D31=TRUE,'Scope of Work'!D32=TRUE),'Project Information'!K4=FALSE),"Y","N")</f>
        <v>N</v>
      </c>
      <c r="AA1359" s="265" t="str">
        <f t="shared" si="39"/>
        <v>N</v>
      </c>
    </row>
    <row r="1360" spans="1:27" hidden="1">
      <c r="A1360" s="239"/>
      <c r="B1360" s="239"/>
      <c r="C1360" s="239"/>
      <c r="D1360" s="166" t="s">
        <v>177</v>
      </c>
      <c r="E1360" s="83"/>
      <c r="F1360" s="83"/>
      <c r="G1360" s="249" t="s">
        <v>178</v>
      </c>
      <c r="H1360" s="238" t="s">
        <v>173</v>
      </c>
      <c r="I1360" s="167" t="s">
        <v>174</v>
      </c>
      <c r="J1360" s="89"/>
      <c r="K1360" s="89"/>
      <c r="L1360" s="85"/>
      <c r="M1360" s="85"/>
      <c r="N1360" s="85"/>
      <c r="O1360" s="85"/>
      <c r="P1360" s="234">
        <v>0</v>
      </c>
      <c r="Q1360" s="87"/>
      <c r="Z1360" s="265" t="str">
        <f>IF(AND(OR('Scope of Work'!D31=TRUE,'Scope of Work'!D32=TRUE),'Project Information'!K4=FALSE),"Y","N")</f>
        <v>N</v>
      </c>
      <c r="AA1360" s="265" t="str">
        <f t="shared" si="39"/>
        <v>N</v>
      </c>
    </row>
    <row r="1361" spans="1:27" hidden="1">
      <c r="A1361" s="239"/>
      <c r="B1361" s="239"/>
      <c r="C1361" s="239"/>
      <c r="D1361" s="166" t="s">
        <v>179</v>
      </c>
      <c r="E1361" s="83"/>
      <c r="F1361" s="83"/>
      <c r="G1361" s="249" t="s">
        <v>180</v>
      </c>
      <c r="H1361" s="238" t="s">
        <v>173</v>
      </c>
      <c r="I1361" s="167" t="s">
        <v>174</v>
      </c>
      <c r="J1361" s="89"/>
      <c r="K1361" s="89"/>
      <c r="L1361" s="85"/>
      <c r="M1361" s="85"/>
      <c r="N1361" s="85"/>
      <c r="O1361" s="85"/>
      <c r="P1361" s="234">
        <v>0</v>
      </c>
      <c r="Q1361" s="87"/>
      <c r="Z1361" s="265" t="str">
        <f>IF(AND(OR('Scope of Work'!D31=TRUE,'Scope of Work'!D32=TRUE),'Scope of Work'!J11=TRUE,H7=TRUE,'Project Information'!K4=FALSE),"Y","N")</f>
        <v>N</v>
      </c>
      <c r="AA1361" s="265" t="str">
        <f t="shared" si="39"/>
        <v>N</v>
      </c>
    </row>
    <row r="1362" spans="1:27" hidden="1">
      <c r="A1362" s="239"/>
      <c r="B1362" s="239"/>
      <c r="C1362" s="239"/>
      <c r="D1362" s="166" t="s">
        <v>181</v>
      </c>
      <c r="E1362" s="83"/>
      <c r="F1362" s="83"/>
      <c r="G1362" s="249" t="s">
        <v>182</v>
      </c>
      <c r="H1362" s="238" t="s">
        <v>173</v>
      </c>
      <c r="I1362" s="167" t="s">
        <v>174</v>
      </c>
      <c r="J1362" s="89"/>
      <c r="K1362" s="89"/>
      <c r="L1362" s="85"/>
      <c r="M1362" s="85"/>
      <c r="N1362" s="85"/>
      <c r="O1362" s="85"/>
      <c r="P1362" s="234">
        <v>0</v>
      </c>
      <c r="Q1362" s="87"/>
      <c r="Z1362" s="265" t="str">
        <f>IF(AND(OR('Scope of Work'!D31=TRUE,'Scope of Work'!D32=TRUE),'Scope of Work'!J11=TRUE,H7=TRUE,'Project Information'!K4=FALSE),"Y","N")</f>
        <v>N</v>
      </c>
      <c r="AA1362" s="265" t="str">
        <f t="shared" si="39"/>
        <v>N</v>
      </c>
    </row>
    <row r="1363" spans="1:27" hidden="1">
      <c r="A1363" s="239"/>
      <c r="B1363" s="239"/>
      <c r="C1363" s="239"/>
      <c r="D1363" s="166" t="s">
        <v>183</v>
      </c>
      <c r="E1363" s="83"/>
      <c r="F1363" s="83"/>
      <c r="G1363" s="249" t="s">
        <v>184</v>
      </c>
      <c r="H1363" s="238" t="s">
        <v>173</v>
      </c>
      <c r="I1363" s="167" t="s">
        <v>174</v>
      </c>
      <c r="J1363" s="89"/>
      <c r="K1363" s="89"/>
      <c r="L1363" s="85"/>
      <c r="M1363" s="85"/>
      <c r="N1363" s="85"/>
      <c r="O1363" s="85"/>
      <c r="P1363" s="234">
        <v>0</v>
      </c>
      <c r="Q1363" s="87"/>
      <c r="Z1363" s="265" t="str">
        <f>IF(AND(OR('Scope of Work'!D31=TRUE,'Scope of Work'!D32=TRUE),'Scope of Work'!J11=TRUE,H7=TRUE,'Project Information'!K4=FALSE),"Y","N")</f>
        <v>N</v>
      </c>
      <c r="AA1363" s="265" t="str">
        <f t="shared" si="39"/>
        <v>N</v>
      </c>
    </row>
    <row r="1364" spans="1:27" hidden="1">
      <c r="A1364" s="239"/>
      <c r="B1364" s="239"/>
      <c r="C1364" s="239"/>
      <c r="D1364" s="166" t="s">
        <v>185</v>
      </c>
      <c r="E1364" s="83"/>
      <c r="F1364" s="83"/>
      <c r="G1364" s="249" t="s">
        <v>186</v>
      </c>
      <c r="H1364" s="238" t="s">
        <v>173</v>
      </c>
      <c r="I1364" s="167" t="s">
        <v>174</v>
      </c>
      <c r="J1364" s="89"/>
      <c r="K1364" s="89"/>
      <c r="L1364" s="85"/>
      <c r="M1364" s="85"/>
      <c r="N1364" s="85"/>
      <c r="O1364" s="85"/>
      <c r="P1364" s="234">
        <v>0</v>
      </c>
      <c r="Q1364" s="87"/>
      <c r="Z1364" s="265" t="str">
        <f>IF(AND(OR('Scope of Work'!D31=TRUE,'Scope of Work'!D32=TRUE),'Scope of Work'!J11=TRUE,H7=TRUE,'Project Information'!K4=FALSE),"Y","N")</f>
        <v>N</v>
      </c>
      <c r="AA1364" s="265" t="str">
        <f t="shared" si="39"/>
        <v>N</v>
      </c>
    </row>
    <row r="1365" spans="1:27" hidden="1">
      <c r="A1365" s="239"/>
      <c r="B1365" s="239"/>
      <c r="C1365" s="239"/>
      <c r="D1365" s="166" t="s">
        <v>187</v>
      </c>
      <c r="E1365" s="83"/>
      <c r="F1365" s="83"/>
      <c r="G1365" s="249" t="s">
        <v>188</v>
      </c>
      <c r="H1365" s="238" t="s">
        <v>173</v>
      </c>
      <c r="I1365" s="167" t="s">
        <v>174</v>
      </c>
      <c r="J1365" s="89"/>
      <c r="K1365" s="89"/>
      <c r="L1365" s="85"/>
      <c r="M1365" s="85"/>
      <c r="N1365" s="85"/>
      <c r="O1365" s="85"/>
      <c r="P1365" s="234">
        <v>0</v>
      </c>
      <c r="Q1365" s="87"/>
      <c r="Z1365" s="265" t="str">
        <f>IF(AND(OR('Scope of Work'!D31=TRUE,'Scope of Work'!D32=TRUE),'Scope of Work'!J20=TRUE,H7=TRUE,'Project Information'!K4=FALSE),"Y","N")</f>
        <v>N</v>
      </c>
      <c r="AA1365" s="265" t="str">
        <f t="shared" si="39"/>
        <v>N</v>
      </c>
    </row>
    <row r="1366" spans="1:27" hidden="1">
      <c r="A1366" s="239"/>
      <c r="B1366" s="239"/>
      <c r="C1366" s="239"/>
      <c r="D1366" s="166" t="s">
        <v>189</v>
      </c>
      <c r="E1366" s="83"/>
      <c r="F1366" s="83"/>
      <c r="G1366" s="249" t="s">
        <v>190</v>
      </c>
      <c r="H1366" s="238" t="s">
        <v>173</v>
      </c>
      <c r="I1366" s="167" t="s">
        <v>174</v>
      </c>
      <c r="J1366" s="89"/>
      <c r="K1366" s="89"/>
      <c r="L1366" s="85"/>
      <c r="M1366" s="85"/>
      <c r="N1366" s="85"/>
      <c r="O1366" s="85"/>
      <c r="P1366" s="234">
        <v>0</v>
      </c>
      <c r="Q1366" s="87"/>
      <c r="Z1366" s="265" t="str">
        <f>IF(AND(OR('Scope of Work'!D31=TRUE,'Scope of Work'!D32=TRUE),'Scope of Work'!J20=TRUE,H7=TRUE,'Project Information'!K4=FALSE),"Y","N")</f>
        <v>N</v>
      </c>
      <c r="AA1366" s="265" t="str">
        <f t="shared" si="39"/>
        <v>N</v>
      </c>
    </row>
    <row r="1367" spans="1:27" hidden="1">
      <c r="A1367" s="239"/>
      <c r="B1367" s="239"/>
      <c r="C1367" s="239"/>
      <c r="D1367" s="166" t="s">
        <v>191</v>
      </c>
      <c r="E1367" s="83"/>
      <c r="F1367" s="83"/>
      <c r="G1367" s="249" t="s">
        <v>192</v>
      </c>
      <c r="H1367" s="238" t="s">
        <v>173</v>
      </c>
      <c r="I1367" s="167" t="s">
        <v>174</v>
      </c>
      <c r="J1367" s="89"/>
      <c r="K1367" s="89"/>
      <c r="L1367" s="85"/>
      <c r="M1367" s="85"/>
      <c r="N1367" s="85"/>
      <c r="O1367" s="85"/>
      <c r="P1367" s="234">
        <v>0</v>
      </c>
      <c r="Q1367" s="87"/>
      <c r="Z1367" s="265" t="str">
        <f>IF(AND(OR('Scope of Work'!D31=TRUE,'Scope of Work'!D32=TRUE),'Scope of Work'!J20=TRUE,H7=TRUE,'Project Information'!K4=FALSE),"Y","N")</f>
        <v>N</v>
      </c>
      <c r="AA1367" s="265" t="str">
        <f t="shared" si="39"/>
        <v>N</v>
      </c>
    </row>
    <row r="1368" spans="1:27" hidden="1">
      <c r="A1368" s="239"/>
      <c r="B1368" s="239"/>
      <c r="C1368" s="239"/>
      <c r="D1368" s="166" t="s">
        <v>193</v>
      </c>
      <c r="E1368" s="83"/>
      <c r="F1368" s="83"/>
      <c r="G1368" s="249" t="s">
        <v>194</v>
      </c>
      <c r="H1368" s="238" t="s">
        <v>173</v>
      </c>
      <c r="I1368" s="167" t="s">
        <v>174</v>
      </c>
      <c r="J1368" s="89"/>
      <c r="K1368" s="89"/>
      <c r="L1368" s="85"/>
      <c r="M1368" s="85"/>
      <c r="N1368" s="85"/>
      <c r="O1368" s="85"/>
      <c r="P1368" s="234">
        <v>0</v>
      </c>
      <c r="Q1368" s="87"/>
      <c r="Z1368" s="265" t="str">
        <f>IF(AND(OR('Scope of Work'!D31=TRUE,'Scope of Work'!D32=TRUE),'Scope of Work'!J23=TRUE,H7=TRUE,'Project Information'!K4=FALSE),"Y","N")</f>
        <v>N</v>
      </c>
      <c r="AA1368" s="265" t="str">
        <f t="shared" si="39"/>
        <v>N</v>
      </c>
    </row>
    <row r="1369" spans="1:27" hidden="1">
      <c r="A1369" s="239"/>
      <c r="B1369" s="239"/>
      <c r="C1369" s="239"/>
      <c r="D1369" s="166" t="s">
        <v>195</v>
      </c>
      <c r="E1369" s="83"/>
      <c r="F1369" s="83"/>
      <c r="G1369" s="249" t="s">
        <v>196</v>
      </c>
      <c r="H1369" s="238" t="s">
        <v>173</v>
      </c>
      <c r="I1369" s="167" t="s">
        <v>174</v>
      </c>
      <c r="J1369" s="89"/>
      <c r="K1369" s="89"/>
      <c r="L1369" s="85"/>
      <c r="M1369" s="85"/>
      <c r="N1369" s="85"/>
      <c r="O1369" s="85"/>
      <c r="P1369" s="234">
        <v>0</v>
      </c>
      <c r="Q1369" s="87"/>
      <c r="Z1369" s="265" t="str">
        <f>IF(AND(OR('Scope of Work'!D31=TRUE,'Scope of Work'!D32=TRUE),'Scope of Work'!J23=TRUE,H7=TRUE,'Project Information'!K4=FALSE),"Y","N")</f>
        <v>N</v>
      </c>
      <c r="AA1369" s="265" t="str">
        <f t="shared" si="39"/>
        <v>N</v>
      </c>
    </row>
    <row r="1370" spans="1:27" hidden="1">
      <c r="A1370" s="239"/>
      <c r="B1370" s="239"/>
      <c r="C1370" s="239"/>
      <c r="D1370" s="166" t="s">
        <v>197</v>
      </c>
      <c r="E1370" s="83"/>
      <c r="F1370" s="83"/>
      <c r="G1370" s="249" t="s">
        <v>198</v>
      </c>
      <c r="H1370" s="238" t="s">
        <v>173</v>
      </c>
      <c r="I1370" s="167" t="s">
        <v>174</v>
      </c>
      <c r="J1370" s="89"/>
      <c r="K1370" s="89"/>
      <c r="L1370" s="85"/>
      <c r="M1370" s="85"/>
      <c r="N1370" s="85"/>
      <c r="O1370" s="85"/>
      <c r="P1370" s="234">
        <v>0</v>
      </c>
      <c r="Q1370" s="87"/>
      <c r="Z1370" s="265" t="str">
        <f>IF(AND(OR('Scope of Work'!D31=TRUE,'Scope of Work'!D32=TRUE),'Project Information'!K4=FALSE),"Y","N")</f>
        <v>N</v>
      </c>
      <c r="AA1370" s="265" t="str">
        <f t="shared" si="39"/>
        <v>N</v>
      </c>
    </row>
    <row r="1371" spans="1:27" hidden="1">
      <c r="A1371" s="239"/>
      <c r="B1371" s="239"/>
      <c r="C1371" s="239"/>
      <c r="D1371" s="166" t="s">
        <v>199</v>
      </c>
      <c r="E1371" s="83"/>
      <c r="F1371" s="83"/>
      <c r="G1371" s="249" t="s">
        <v>200</v>
      </c>
      <c r="H1371" s="238" t="s">
        <v>173</v>
      </c>
      <c r="I1371" s="167" t="s">
        <v>174</v>
      </c>
      <c r="J1371" s="89"/>
      <c r="K1371" s="89"/>
      <c r="L1371" s="85"/>
      <c r="M1371" s="85"/>
      <c r="N1371" s="85"/>
      <c r="O1371" s="85"/>
      <c r="P1371" s="234">
        <v>0</v>
      </c>
      <c r="Q1371" s="87"/>
      <c r="Z1371" s="265" t="str">
        <f>IF(AND(OR('Scope of Work'!D31=TRUE,'Scope of Work'!D32=TRUE),'Project Information'!K4=FALSE),"Y","N")</f>
        <v>N</v>
      </c>
      <c r="AA1371" s="265" t="str">
        <f t="shared" si="39"/>
        <v>N</v>
      </c>
    </row>
    <row r="1372" spans="1:27" hidden="1">
      <c r="A1372" s="239"/>
      <c r="B1372" s="239"/>
      <c r="C1372" s="239"/>
      <c r="D1372" s="166" t="s">
        <v>201</v>
      </c>
      <c r="E1372" s="83"/>
      <c r="F1372" s="83"/>
      <c r="G1372" s="249" t="s">
        <v>202</v>
      </c>
      <c r="H1372" s="238" t="s">
        <v>173</v>
      </c>
      <c r="I1372" s="167" t="s">
        <v>174</v>
      </c>
      <c r="J1372" s="89"/>
      <c r="K1372" s="89"/>
      <c r="L1372" s="85"/>
      <c r="M1372" s="85"/>
      <c r="N1372" s="85"/>
      <c r="O1372" s="85"/>
      <c r="P1372" s="234">
        <v>0</v>
      </c>
      <c r="Q1372" s="87"/>
      <c r="Z1372" s="265" t="str">
        <f>IF(AND(OR('Scope of Work'!D31=TRUE,'Scope of Work'!D32=TRUE),'Project Information'!K4=FALSE),"Y","N")</f>
        <v>N</v>
      </c>
      <c r="AA1372" s="265" t="str">
        <f t="shared" si="39"/>
        <v>N</v>
      </c>
    </row>
    <row r="1373" spans="1:27" hidden="1">
      <c r="A1373" s="239"/>
      <c r="B1373" s="239"/>
      <c r="C1373" s="239"/>
      <c r="D1373" s="166" t="s">
        <v>203</v>
      </c>
      <c r="E1373" s="83"/>
      <c r="F1373" s="83"/>
      <c r="G1373" s="249" t="s">
        <v>204</v>
      </c>
      <c r="H1373" s="238" t="s">
        <v>173</v>
      </c>
      <c r="I1373" s="167" t="s">
        <v>174</v>
      </c>
      <c r="J1373" s="89"/>
      <c r="K1373" s="89"/>
      <c r="L1373" s="85"/>
      <c r="M1373" s="85"/>
      <c r="N1373" s="85"/>
      <c r="O1373" s="85"/>
      <c r="P1373" s="234">
        <v>0</v>
      </c>
      <c r="Q1373" s="87"/>
      <c r="Z1373" s="265" t="str">
        <f>IF(AND(OR('Scope of Work'!D31=TRUE,'Scope of Work'!D32=TRUE),'Project Information'!K4=FALSE),"Y","N")</f>
        <v>N</v>
      </c>
      <c r="AA1373" s="265" t="str">
        <f t="shared" si="39"/>
        <v>N</v>
      </c>
    </row>
    <row r="1374" spans="1:27" hidden="1">
      <c r="A1374" s="239"/>
      <c r="B1374" s="239"/>
      <c r="C1374" s="239"/>
      <c r="D1374" s="166" t="s">
        <v>205</v>
      </c>
      <c r="E1374" s="83"/>
      <c r="F1374" s="83"/>
      <c r="G1374" s="249" t="s">
        <v>206</v>
      </c>
      <c r="H1374" s="238" t="s">
        <v>173</v>
      </c>
      <c r="I1374" s="167" t="s">
        <v>174</v>
      </c>
      <c r="J1374" s="89"/>
      <c r="K1374" s="89"/>
      <c r="L1374" s="85"/>
      <c r="M1374" s="85"/>
      <c r="N1374" s="85"/>
      <c r="O1374" s="85"/>
      <c r="P1374" s="234">
        <v>0</v>
      </c>
      <c r="Q1374" s="87"/>
      <c r="Z1374" s="265" t="str">
        <f>IF(AND(OR('Scope of Work'!D31=TRUE,'Scope of Work'!D32=TRUE),'Project Information'!K4=FALSE),"Y","N")</f>
        <v>N</v>
      </c>
      <c r="AA1374" s="265" t="str">
        <f t="shared" si="39"/>
        <v>N</v>
      </c>
    </row>
    <row r="1375" spans="1:27" hidden="1">
      <c r="A1375" s="239"/>
      <c r="B1375" s="239"/>
      <c r="C1375" s="239"/>
      <c r="D1375" s="166" t="s">
        <v>207</v>
      </c>
      <c r="E1375" s="83"/>
      <c r="F1375" s="83"/>
      <c r="G1375" s="249" t="s">
        <v>208</v>
      </c>
      <c r="H1375" s="238" t="s">
        <v>173</v>
      </c>
      <c r="I1375" s="167" t="s">
        <v>174</v>
      </c>
      <c r="J1375" s="89"/>
      <c r="K1375" s="89"/>
      <c r="L1375" s="85"/>
      <c r="M1375" s="85"/>
      <c r="N1375" s="85"/>
      <c r="O1375" s="85"/>
      <c r="P1375" s="234">
        <v>0</v>
      </c>
      <c r="Q1375" s="87"/>
      <c r="Z1375" s="265" t="str">
        <f>IF(AND(OR('Scope of Work'!D31=TRUE,'Scope of Work'!D32=TRUE),'Project Information'!K4=FALSE),"Y","N")</f>
        <v>N</v>
      </c>
      <c r="AA1375" s="265" t="str">
        <f t="shared" si="39"/>
        <v>N</v>
      </c>
    </row>
    <row r="1376" spans="1:27" hidden="1">
      <c r="A1376" s="239"/>
      <c r="B1376" s="239"/>
      <c r="C1376" s="239"/>
      <c r="D1376" s="166" t="s">
        <v>209</v>
      </c>
      <c r="E1376" s="83"/>
      <c r="F1376" s="83"/>
      <c r="G1376" s="249" t="s">
        <v>210</v>
      </c>
      <c r="H1376" s="238" t="s">
        <v>173</v>
      </c>
      <c r="I1376" s="167" t="s">
        <v>174</v>
      </c>
      <c r="J1376" s="89"/>
      <c r="K1376" s="89"/>
      <c r="L1376" s="85"/>
      <c r="M1376" s="85"/>
      <c r="N1376" s="85"/>
      <c r="O1376" s="85"/>
      <c r="P1376" s="234">
        <v>0</v>
      </c>
      <c r="Q1376" s="87"/>
      <c r="Z1376" s="265" t="str">
        <f>IF(AND('Scope of Work'!D32=TRUE,'Project Information'!K4=FALSE),"Y","N")</f>
        <v>N</v>
      </c>
      <c r="AA1376" s="265" t="str">
        <f t="shared" si="39"/>
        <v>N</v>
      </c>
    </row>
    <row r="1377" spans="1:27" hidden="1">
      <c r="A1377" s="239"/>
      <c r="B1377" s="239"/>
      <c r="C1377" s="239"/>
      <c r="D1377" s="166" t="s">
        <v>215</v>
      </c>
      <c r="E1377" s="83"/>
      <c r="F1377" s="83"/>
      <c r="G1377" s="249" t="s">
        <v>216</v>
      </c>
      <c r="H1377" s="238" t="s">
        <v>173</v>
      </c>
      <c r="I1377" s="167" t="s">
        <v>174</v>
      </c>
      <c r="J1377" s="89"/>
      <c r="K1377" s="89"/>
      <c r="L1377" s="85"/>
      <c r="M1377" s="85"/>
      <c r="N1377" s="85"/>
      <c r="O1377" s="85"/>
      <c r="P1377" s="234">
        <v>0</v>
      </c>
      <c r="Q1377" s="87"/>
      <c r="Z1377" s="265" t="str">
        <f>IF(AND('Scope of Work'!D32=TRUE,'Project Information'!K4=FALSE),"Y","N")</f>
        <v>N</v>
      </c>
      <c r="AA1377" s="265" t="str">
        <f t="shared" si="39"/>
        <v>N</v>
      </c>
    </row>
    <row r="1378" spans="1:27" hidden="1">
      <c r="A1378" s="239"/>
      <c r="B1378" s="239"/>
      <c r="C1378" s="239"/>
      <c r="D1378" s="166" t="s">
        <v>279</v>
      </c>
      <c r="E1378" s="83"/>
      <c r="F1378" s="83"/>
      <c r="G1378" s="249" t="s">
        <v>280</v>
      </c>
      <c r="H1378" s="238" t="s">
        <v>173</v>
      </c>
      <c r="I1378" s="167" t="s">
        <v>174</v>
      </c>
      <c r="J1378" s="89"/>
      <c r="K1378" s="89"/>
      <c r="L1378" s="85"/>
      <c r="M1378" s="85"/>
      <c r="N1378" s="85"/>
      <c r="O1378" s="85"/>
      <c r="P1378" s="234">
        <v>0</v>
      </c>
      <c r="Q1378" s="87"/>
      <c r="Z1378" s="265" t="str">
        <f>IF(AND('Scope of Work'!D32=TRUE,'Project Information'!K4=FALSE),"Y","N")</f>
        <v>N</v>
      </c>
      <c r="AA1378" s="265" t="str">
        <f t="shared" si="39"/>
        <v>N</v>
      </c>
    </row>
    <row r="1379" spans="1:27" hidden="1">
      <c r="A1379" s="239"/>
      <c r="B1379" s="239"/>
      <c r="C1379" s="239"/>
      <c r="D1379" s="166" t="s">
        <v>212</v>
      </c>
      <c r="E1379" s="83"/>
      <c r="F1379" s="83"/>
      <c r="G1379" s="249" t="s">
        <v>213</v>
      </c>
      <c r="H1379" s="238" t="s">
        <v>173</v>
      </c>
      <c r="I1379" s="167" t="s">
        <v>174</v>
      </c>
      <c r="J1379" s="89"/>
      <c r="K1379" s="89"/>
      <c r="L1379" s="85"/>
      <c r="M1379" s="85"/>
      <c r="N1379" s="85"/>
      <c r="O1379" s="85"/>
      <c r="P1379" s="234">
        <v>0</v>
      </c>
      <c r="Q1379" s="87"/>
      <c r="Z1379" s="265" t="str">
        <f>IF(AND('Scope of Work'!D32=TRUE,'Project Information'!K4=FALSE),"Y","N")</f>
        <v>N</v>
      </c>
      <c r="AA1379" s="265" t="str">
        <f t="shared" si="39"/>
        <v>N</v>
      </c>
    </row>
    <row r="1380" spans="1:27" hidden="1">
      <c r="A1380" s="239"/>
      <c r="B1380" s="239"/>
      <c r="C1380" s="239"/>
      <c r="D1380" s="166" t="s">
        <v>3391</v>
      </c>
      <c r="E1380" s="83"/>
      <c r="F1380" s="83"/>
      <c r="G1380" s="249" t="s">
        <v>3392</v>
      </c>
      <c r="H1380" s="238" t="s">
        <v>173</v>
      </c>
      <c r="I1380" s="167" t="s">
        <v>174</v>
      </c>
      <c r="J1380" s="89"/>
      <c r="K1380" s="89"/>
      <c r="L1380" s="85"/>
      <c r="M1380" s="85"/>
      <c r="N1380" s="85"/>
      <c r="O1380" s="85"/>
      <c r="P1380" s="234">
        <v>0</v>
      </c>
      <c r="Q1380" s="87"/>
      <c r="Z1380" s="265" t="str">
        <f>IF(AND('Scope of Work'!D32=TRUE,'Project Information'!K4=FALSE),"Y","N")</f>
        <v>N</v>
      </c>
      <c r="AA1380" s="265" t="str">
        <f t="shared" si="39"/>
        <v>N</v>
      </c>
    </row>
    <row r="1381" spans="1:27" hidden="1">
      <c r="A1381" s="239"/>
      <c r="B1381" s="239"/>
      <c r="C1381" s="239"/>
      <c r="D1381" s="166" t="s">
        <v>3323</v>
      </c>
      <c r="E1381" s="83"/>
      <c r="F1381" s="83"/>
      <c r="G1381" s="83" t="s">
        <v>3393</v>
      </c>
      <c r="H1381" s="238" t="s">
        <v>173</v>
      </c>
      <c r="I1381" s="167" t="s">
        <v>174</v>
      </c>
      <c r="J1381" s="89"/>
      <c r="K1381" s="89"/>
      <c r="L1381" s="85"/>
      <c r="M1381" s="85"/>
      <c r="N1381" s="85"/>
      <c r="O1381" s="85"/>
      <c r="P1381" s="234">
        <v>0</v>
      </c>
      <c r="Q1381" s="87"/>
      <c r="Z1381" s="265" t="s">
        <v>154</v>
      </c>
      <c r="AA1381" s="265" t="str">
        <f t="shared" si="39"/>
        <v>N</v>
      </c>
    </row>
    <row r="1382" spans="1:27" hidden="1">
      <c r="A1382" s="239"/>
      <c r="B1382" s="239"/>
      <c r="C1382" s="239"/>
      <c r="D1382" s="166" t="s">
        <v>3323</v>
      </c>
      <c r="E1382" s="83"/>
      <c r="F1382" s="83"/>
      <c r="G1382" s="83" t="s">
        <v>3394</v>
      </c>
      <c r="H1382" s="238" t="s">
        <v>173</v>
      </c>
      <c r="I1382" s="167" t="s">
        <v>174</v>
      </c>
      <c r="J1382" s="89"/>
      <c r="K1382" s="89"/>
      <c r="L1382" s="85"/>
      <c r="M1382" s="85"/>
      <c r="N1382" s="85"/>
      <c r="O1382" s="85"/>
      <c r="P1382" s="234">
        <v>0</v>
      </c>
      <c r="Q1382" s="87"/>
      <c r="Z1382" s="265" t="s">
        <v>154</v>
      </c>
      <c r="AA1382" s="265" t="str">
        <f t="shared" si="39"/>
        <v>N</v>
      </c>
    </row>
    <row r="1383" spans="1:27" hidden="1">
      <c r="A1383" s="239"/>
      <c r="B1383" s="239"/>
      <c r="C1383" s="239"/>
      <c r="D1383" s="166" t="s">
        <v>3323</v>
      </c>
      <c r="E1383" s="83"/>
      <c r="F1383" s="83"/>
      <c r="G1383" s="83" t="s">
        <v>3395</v>
      </c>
      <c r="H1383" s="238" t="s">
        <v>173</v>
      </c>
      <c r="I1383" s="167" t="s">
        <v>174</v>
      </c>
      <c r="J1383" s="89"/>
      <c r="K1383" s="89"/>
      <c r="L1383" s="85"/>
      <c r="M1383" s="85"/>
      <c r="N1383" s="85"/>
      <c r="O1383" s="85"/>
      <c r="P1383" s="234">
        <v>0</v>
      </c>
      <c r="Q1383" s="87"/>
      <c r="Z1383" s="265" t="s">
        <v>154</v>
      </c>
      <c r="AA1383" s="265" t="str">
        <f t="shared" si="39"/>
        <v>N</v>
      </c>
    </row>
    <row r="1384" spans="1:27" hidden="1">
      <c r="A1384" s="239"/>
      <c r="B1384" s="239"/>
      <c r="C1384" s="239"/>
      <c r="D1384" s="166" t="s">
        <v>3323</v>
      </c>
      <c r="E1384" s="83"/>
      <c r="F1384" s="83"/>
      <c r="G1384" s="83" t="s">
        <v>3396</v>
      </c>
      <c r="H1384" s="238" t="s">
        <v>173</v>
      </c>
      <c r="I1384" s="167" t="s">
        <v>174</v>
      </c>
      <c r="J1384" s="89"/>
      <c r="K1384" s="89"/>
      <c r="L1384" s="85"/>
      <c r="M1384" s="85"/>
      <c r="N1384" s="85"/>
      <c r="O1384" s="85"/>
      <c r="P1384" s="234">
        <v>0</v>
      </c>
      <c r="Q1384" s="87"/>
      <c r="Z1384" s="265" t="s">
        <v>154</v>
      </c>
      <c r="AA1384" s="265" t="str">
        <f t="shared" si="39"/>
        <v>N</v>
      </c>
    </row>
    <row r="1385" spans="1:27" hidden="1">
      <c r="A1385" s="239"/>
      <c r="B1385" s="239"/>
      <c r="C1385" s="239"/>
      <c r="D1385" s="166" t="s">
        <v>3323</v>
      </c>
      <c r="E1385" s="83"/>
      <c r="F1385" s="83"/>
      <c r="G1385" s="83" t="s">
        <v>3397</v>
      </c>
      <c r="H1385" s="238" t="s">
        <v>173</v>
      </c>
      <c r="I1385" s="167" t="s">
        <v>174</v>
      </c>
      <c r="J1385" s="89"/>
      <c r="K1385" s="89"/>
      <c r="L1385" s="85"/>
      <c r="M1385" s="85"/>
      <c r="N1385" s="85"/>
      <c r="O1385" s="85"/>
      <c r="P1385" s="234">
        <v>0</v>
      </c>
      <c r="Q1385" s="87"/>
      <c r="Z1385" s="265" t="s">
        <v>154</v>
      </c>
      <c r="AA1385" s="265" t="str">
        <f t="shared" si="39"/>
        <v>N</v>
      </c>
    </row>
    <row r="1386" spans="1:27" hidden="1">
      <c r="A1386" s="239"/>
      <c r="B1386" s="239"/>
      <c r="C1386" s="239"/>
      <c r="D1386" s="166" t="s">
        <v>3323</v>
      </c>
      <c r="E1386" s="83"/>
      <c r="F1386" s="83"/>
      <c r="G1386" s="83" t="s">
        <v>3398</v>
      </c>
      <c r="H1386" s="238" t="s">
        <v>173</v>
      </c>
      <c r="I1386" s="167" t="s">
        <v>174</v>
      </c>
      <c r="J1386" s="89"/>
      <c r="K1386" s="89"/>
      <c r="L1386" s="85"/>
      <c r="M1386" s="85"/>
      <c r="N1386" s="85"/>
      <c r="O1386" s="85"/>
      <c r="P1386" s="234">
        <v>0</v>
      </c>
      <c r="Q1386" s="87"/>
      <c r="Z1386" s="265" t="s">
        <v>154</v>
      </c>
      <c r="AA1386" s="265" t="str">
        <f t="shared" si="39"/>
        <v>N</v>
      </c>
    </row>
    <row r="1387" spans="1:27" hidden="1">
      <c r="A1387" s="239"/>
      <c r="B1387" s="239"/>
      <c r="C1387" s="239"/>
      <c r="D1387" s="166" t="s">
        <v>3323</v>
      </c>
      <c r="E1387" s="83"/>
      <c r="F1387" s="83"/>
      <c r="G1387" s="83" t="s">
        <v>3399</v>
      </c>
      <c r="H1387" s="238" t="s">
        <v>173</v>
      </c>
      <c r="I1387" s="167" t="s">
        <v>174</v>
      </c>
      <c r="J1387" s="89"/>
      <c r="K1387" s="89"/>
      <c r="L1387" s="85"/>
      <c r="M1387" s="85"/>
      <c r="N1387" s="85"/>
      <c r="O1387" s="85"/>
      <c r="P1387" s="234">
        <v>0</v>
      </c>
      <c r="Q1387" s="87"/>
      <c r="Z1387" s="265" t="s">
        <v>154</v>
      </c>
      <c r="AA1387" s="265" t="str">
        <f t="shared" si="39"/>
        <v>N</v>
      </c>
    </row>
    <row r="1388" spans="1:27" hidden="1">
      <c r="A1388" s="239"/>
      <c r="B1388" s="239"/>
      <c r="C1388" s="239"/>
      <c r="D1388" s="166" t="s">
        <v>3323</v>
      </c>
      <c r="E1388" s="83"/>
      <c r="F1388" s="83"/>
      <c r="G1388" s="83" t="s">
        <v>3400</v>
      </c>
      <c r="H1388" s="238" t="s">
        <v>173</v>
      </c>
      <c r="I1388" s="167" t="s">
        <v>174</v>
      </c>
      <c r="J1388" s="89"/>
      <c r="K1388" s="89"/>
      <c r="L1388" s="85"/>
      <c r="M1388" s="85"/>
      <c r="N1388" s="85"/>
      <c r="O1388" s="85"/>
      <c r="P1388" s="234">
        <v>0</v>
      </c>
      <c r="Q1388" s="87"/>
      <c r="Z1388" s="265" t="s">
        <v>154</v>
      </c>
      <c r="AA1388" s="265" t="str">
        <f t="shared" si="39"/>
        <v>N</v>
      </c>
    </row>
    <row r="1389" spans="1:27" hidden="1">
      <c r="A1389" s="239"/>
      <c r="B1389" s="239"/>
      <c r="C1389" s="239"/>
      <c r="D1389" s="166" t="s">
        <v>3323</v>
      </c>
      <c r="E1389" s="83"/>
      <c r="F1389" s="83"/>
      <c r="G1389" s="83" t="s">
        <v>3401</v>
      </c>
      <c r="H1389" s="238" t="s">
        <v>173</v>
      </c>
      <c r="I1389" s="167" t="s">
        <v>174</v>
      </c>
      <c r="J1389" s="89"/>
      <c r="K1389" s="89"/>
      <c r="L1389" s="85"/>
      <c r="M1389" s="85"/>
      <c r="N1389" s="85"/>
      <c r="O1389" s="85"/>
      <c r="P1389" s="234">
        <v>0</v>
      </c>
      <c r="Q1389" s="87"/>
      <c r="Z1389" s="265" t="s">
        <v>154</v>
      </c>
      <c r="AA1389" s="265" t="str">
        <f t="shared" si="39"/>
        <v>N</v>
      </c>
    </row>
    <row r="1390" spans="1:27" hidden="1">
      <c r="A1390" s="239"/>
      <c r="B1390" s="239"/>
      <c r="C1390" s="239"/>
      <c r="D1390" s="166" t="s">
        <v>3323</v>
      </c>
      <c r="E1390" s="83"/>
      <c r="F1390" s="83"/>
      <c r="G1390" s="83" t="s">
        <v>3402</v>
      </c>
      <c r="H1390" s="238" t="s">
        <v>173</v>
      </c>
      <c r="I1390" s="167" t="s">
        <v>174</v>
      </c>
      <c r="J1390" s="89"/>
      <c r="K1390" s="89"/>
      <c r="L1390" s="85"/>
      <c r="M1390" s="85"/>
      <c r="N1390" s="85"/>
      <c r="O1390" s="85"/>
      <c r="P1390" s="234">
        <v>0</v>
      </c>
      <c r="Q1390" s="87"/>
      <c r="Z1390" s="265" t="s">
        <v>154</v>
      </c>
      <c r="AA1390" s="265" t="str">
        <f t="shared" si="39"/>
        <v>N</v>
      </c>
    </row>
    <row r="1391" spans="1:27" hidden="1">
      <c r="A1391" s="239"/>
      <c r="B1391" s="239"/>
      <c r="C1391" s="239"/>
      <c r="D1391" s="166" t="s">
        <v>3403</v>
      </c>
      <c r="E1391" s="83"/>
      <c r="F1391" s="83"/>
      <c r="G1391" s="83" t="s">
        <v>3404</v>
      </c>
      <c r="H1391" s="238" t="s">
        <v>173</v>
      </c>
      <c r="I1391" s="167" t="s">
        <v>174</v>
      </c>
      <c r="J1391" s="89"/>
      <c r="K1391" s="89"/>
      <c r="L1391" s="85"/>
      <c r="M1391" s="85"/>
      <c r="N1391" s="85"/>
      <c r="O1391" s="85"/>
      <c r="P1391" s="234">
        <v>0</v>
      </c>
      <c r="Q1391" s="87"/>
      <c r="Z1391" s="265" t="s">
        <v>154</v>
      </c>
      <c r="AA1391" s="265" t="str">
        <f t="shared" si="39"/>
        <v>N</v>
      </c>
    </row>
    <row r="1392" spans="1:27" hidden="1">
      <c r="A1392" s="73"/>
      <c r="B1392" s="73"/>
      <c r="C1392" s="73"/>
      <c r="D1392" s="247"/>
      <c r="E1392" s="247"/>
      <c r="F1392" s="247"/>
      <c r="G1392" s="241" t="s">
        <v>22</v>
      </c>
      <c r="H1392" s="305" t="s">
        <v>22</v>
      </c>
      <c r="I1392" s="306" t="s">
        <v>23</v>
      </c>
      <c r="J1392" s="307" t="s">
        <v>24</v>
      </c>
      <c r="K1392" s="306" t="s">
        <v>25</v>
      </c>
      <c r="L1392" s="308" t="s">
        <v>26</v>
      </c>
      <c r="M1392" s="308" t="s">
        <v>26</v>
      </c>
      <c r="N1392" s="305" t="s">
        <v>27</v>
      </c>
      <c r="O1392" s="305" t="s">
        <v>28</v>
      </c>
      <c r="P1392" s="305" t="s">
        <v>29</v>
      </c>
      <c r="Q1392" s="309" t="s">
        <v>30</v>
      </c>
      <c r="Z1392" s="265" t="str">
        <f>IF('Scope of Work'!AH2=TRUE,IF(COUNTIF(AA1394:AA1395,"Y"),"Show","Hide"),IF(COUNTIF(Z1394:Z1395,"Y"),"Show","Hide"))</f>
        <v>Hide</v>
      </c>
      <c r="AA1392" s="265" t="str">
        <f t="shared" si="39"/>
        <v>N</v>
      </c>
    </row>
    <row r="1393" spans="1:27" hidden="1">
      <c r="A1393" s="73"/>
      <c r="B1393" s="73"/>
      <c r="C1393" s="73"/>
      <c r="D1393" s="247"/>
      <c r="E1393" s="247"/>
      <c r="F1393" s="247"/>
      <c r="G1393" s="241"/>
      <c r="H1393" s="308" t="s">
        <v>32</v>
      </c>
      <c r="I1393" s="306" t="s">
        <v>33</v>
      </c>
      <c r="J1393" s="306" t="s">
        <v>33</v>
      </c>
      <c r="K1393" s="306" t="s">
        <v>33</v>
      </c>
      <c r="L1393" s="308" t="s">
        <v>33</v>
      </c>
      <c r="M1393" s="308" t="s">
        <v>29</v>
      </c>
      <c r="N1393" s="305" t="s">
        <v>34</v>
      </c>
      <c r="O1393" s="305" t="s">
        <v>29</v>
      </c>
      <c r="P1393" s="305"/>
      <c r="Q1393" s="309"/>
      <c r="Z1393" s="265" t="str">
        <f>IF('Scope of Work'!AH2=TRUE,IF(COUNTIF(AA1394:AA1395,"Y"),"Show","Hide"),IF(COUNTIF(Z1394:Z1395,"Y"),"Show","Hide"))</f>
        <v>Hide</v>
      </c>
      <c r="AA1393" s="265" t="str">
        <f t="shared" si="39"/>
        <v>N</v>
      </c>
    </row>
    <row r="1394" spans="1:27" hidden="1">
      <c r="A1394" s="239"/>
      <c r="B1394" s="239"/>
      <c r="C1394" s="239"/>
      <c r="D1394" s="83"/>
      <c r="E1394" s="83"/>
      <c r="F1394" s="83"/>
      <c r="G1394" s="166" t="s">
        <v>36</v>
      </c>
      <c r="H1394" s="262" t="s">
        <v>3405</v>
      </c>
      <c r="I1394" s="167" t="s">
        <v>174</v>
      </c>
      <c r="J1394" s="89"/>
      <c r="K1394" s="89"/>
      <c r="L1394" s="85"/>
      <c r="M1394" s="85"/>
      <c r="N1394" s="85"/>
      <c r="O1394" s="85"/>
      <c r="P1394" s="234">
        <v>0</v>
      </c>
      <c r="Q1394" s="87"/>
      <c r="Z1394" s="265" t="str">
        <f>IF(AND('Scope of Work'!J2=TRUE,'Project Information'!K4=TRUE,'Scope of Work'!J11=TRUE),"Y","N")</f>
        <v>N</v>
      </c>
      <c r="AA1394" s="265" t="str">
        <f t="shared" si="39"/>
        <v>N</v>
      </c>
    </row>
    <row r="1395" spans="1:27" hidden="1">
      <c r="A1395" s="239"/>
      <c r="B1395" s="239"/>
      <c r="C1395" s="239"/>
      <c r="D1395" s="83"/>
      <c r="E1395" s="83"/>
      <c r="F1395" s="83"/>
      <c r="G1395" s="166" t="s">
        <v>52</v>
      </c>
      <c r="H1395" s="262" t="s">
        <v>3405</v>
      </c>
      <c r="I1395" s="167" t="s">
        <v>174</v>
      </c>
      <c r="J1395" s="89"/>
      <c r="K1395" s="89"/>
      <c r="L1395" s="85"/>
      <c r="M1395" s="85"/>
      <c r="N1395" s="85"/>
      <c r="O1395" s="85"/>
      <c r="P1395" s="234">
        <v>0</v>
      </c>
      <c r="Q1395" s="87"/>
      <c r="Z1395" s="265" t="str">
        <f>IF(AND('Scope of Work'!J2=TRUE,'Project Information'!K4=TRUE,'Scope of Work'!J20=TRUE),"Y","N")</f>
        <v>N</v>
      </c>
      <c r="AA1395" s="265" t="str">
        <f t="shared" si="39"/>
        <v>N</v>
      </c>
    </row>
    <row r="1396" spans="1:27" hidden="1">
      <c r="A1396" s="73"/>
      <c r="B1396" s="73"/>
      <c r="C1396" s="73"/>
      <c r="D1396" s="246"/>
      <c r="E1396" s="246"/>
      <c r="F1396" s="246"/>
      <c r="G1396" s="242" t="s">
        <v>1938</v>
      </c>
      <c r="H1396" s="507" t="s">
        <v>1939</v>
      </c>
      <c r="I1396" s="508" t="s">
        <v>23</v>
      </c>
      <c r="J1396" s="508" t="s">
        <v>2064</v>
      </c>
      <c r="K1396" s="508" t="s">
        <v>25</v>
      </c>
      <c r="L1396" s="509" t="s">
        <v>2065</v>
      </c>
      <c r="M1396" s="509"/>
      <c r="N1396" s="507"/>
      <c r="O1396" s="507"/>
      <c r="P1396" s="507" t="s">
        <v>29</v>
      </c>
      <c r="Q1396" s="510" t="s">
        <v>30</v>
      </c>
      <c r="Z1396" s="265" t="str">
        <f>IF('Scope of Work'!AH2=TRUE,IF(COUNTIF(AA1398,"Y"),"Show","Hide"),IF(COUNTIF(Z1398,"Y"),"Show","Hide"))</f>
        <v>Hide</v>
      </c>
      <c r="AA1396" s="265" t="str">
        <f t="shared" si="39"/>
        <v>N</v>
      </c>
    </row>
    <row r="1397" spans="1:27" hidden="1">
      <c r="A1397" s="73"/>
      <c r="B1397" s="73"/>
      <c r="C1397" s="73"/>
      <c r="D1397" s="246"/>
      <c r="E1397" s="246"/>
      <c r="F1397" s="246"/>
      <c r="G1397" s="242"/>
      <c r="H1397" s="509" t="s">
        <v>32</v>
      </c>
      <c r="I1397" s="508" t="s">
        <v>33</v>
      </c>
      <c r="J1397" s="508" t="s">
        <v>33</v>
      </c>
      <c r="K1397" s="509" t="s">
        <v>33</v>
      </c>
      <c r="L1397" s="509" t="s">
        <v>33</v>
      </c>
      <c r="M1397" s="507"/>
      <c r="N1397" s="507"/>
      <c r="O1397" s="507"/>
      <c r="P1397" s="511"/>
      <c r="Q1397" s="512"/>
      <c r="Z1397" s="265" t="str">
        <f>IF('Scope of Work'!AH2=TRUE,IF(COUNTIF(AA1398,"Y"),"Show","Hide"),IF(COUNTIF(Z1398,"Y"),"Show","Hide"))</f>
        <v>Hide</v>
      </c>
      <c r="AA1397" s="265" t="str">
        <f t="shared" si="39"/>
        <v>N</v>
      </c>
    </row>
    <row r="1398" spans="1:27" hidden="1">
      <c r="A1398" s="239"/>
      <c r="B1398" s="239"/>
      <c r="C1398" s="239"/>
      <c r="D1398" s="83"/>
      <c r="E1398" s="83"/>
      <c r="F1398" s="83"/>
      <c r="G1398" s="166" t="s">
        <v>476</v>
      </c>
      <c r="H1398" s="235" t="s">
        <v>3406</v>
      </c>
      <c r="I1398" s="84" t="s">
        <v>174</v>
      </c>
      <c r="J1398" s="88"/>
      <c r="K1398" s="88"/>
      <c r="L1398" s="238"/>
      <c r="M1398" s="85"/>
      <c r="N1398" s="85"/>
      <c r="O1398" s="86"/>
      <c r="P1398" s="234">
        <v>0</v>
      </c>
      <c r="Q1398" s="87"/>
      <c r="Z1398" s="265" t="str">
        <f>IF(AND('Scope of Work'!P2=TRUE,'Project Information'!K4=TRUE),"Y","N")</f>
        <v>N</v>
      </c>
      <c r="AA1398" s="265" t="str">
        <f t="shared" si="39"/>
        <v>N</v>
      </c>
    </row>
    <row r="1399" spans="1:27" hidden="1">
      <c r="A1399" s="73"/>
      <c r="B1399" s="73"/>
      <c r="C1399" s="73"/>
      <c r="D1399" s="245"/>
      <c r="E1399" s="245"/>
      <c r="F1399" s="245"/>
      <c r="G1399" s="243" t="s">
        <v>2228</v>
      </c>
      <c r="H1399" s="491" t="s">
        <v>2229</v>
      </c>
      <c r="I1399" s="526" t="s">
        <v>23</v>
      </c>
      <c r="J1399" s="526" t="s">
        <v>2064</v>
      </c>
      <c r="K1399" s="526" t="s">
        <v>25</v>
      </c>
      <c r="L1399" s="527" t="s">
        <v>2065</v>
      </c>
      <c r="M1399" s="245"/>
      <c r="N1399" s="245"/>
      <c r="O1399" s="494"/>
      <c r="P1399" s="491" t="s">
        <v>29</v>
      </c>
      <c r="Q1399" s="528" t="s">
        <v>30</v>
      </c>
      <c r="Z1399" s="265" t="str">
        <f>IF('Scope of Work'!AH2=TRUE,IF(COUNTIF(AA1401,"Y"),"Show","Hide"),IF(COUNTIF(Z1401,"Y"),"Show","Hide"))</f>
        <v>Hide</v>
      </c>
      <c r="AA1399" s="265" t="str">
        <f t="shared" si="39"/>
        <v>N</v>
      </c>
    </row>
    <row r="1400" spans="1:27" hidden="1">
      <c r="A1400" s="73"/>
      <c r="B1400" s="73"/>
      <c r="C1400" s="73"/>
      <c r="D1400" s="245"/>
      <c r="E1400" s="245"/>
      <c r="F1400" s="245"/>
      <c r="G1400" s="243" t="s">
        <v>31</v>
      </c>
      <c r="H1400" s="527" t="s">
        <v>32</v>
      </c>
      <c r="I1400" s="526" t="s">
        <v>33</v>
      </c>
      <c r="J1400" s="526" t="s">
        <v>33</v>
      </c>
      <c r="K1400" s="527" t="s">
        <v>33</v>
      </c>
      <c r="L1400" s="527" t="s">
        <v>33</v>
      </c>
      <c r="M1400" s="245"/>
      <c r="N1400" s="245"/>
      <c r="O1400" s="494"/>
      <c r="P1400" s="530"/>
      <c r="Q1400" s="528"/>
      <c r="Z1400" s="265" t="str">
        <f>IF('Scope of Work'!AH2=TRUE,IF(COUNTIF(AA1401,"Y"),"Show","Hide"),IF(COUNTIF(Z1401,"Y"),"Show","Hide"))</f>
        <v>Hide</v>
      </c>
      <c r="AA1400" s="265" t="str">
        <f t="shared" si="39"/>
        <v>N</v>
      </c>
    </row>
    <row r="1401" spans="1:27" hidden="1">
      <c r="A1401" s="239"/>
      <c r="B1401" s="239"/>
      <c r="C1401" s="239"/>
      <c r="D1401" s="83"/>
      <c r="E1401" s="83"/>
      <c r="F1401" s="83"/>
      <c r="G1401" s="244" t="s">
        <v>476</v>
      </c>
      <c r="H1401" s="236" t="s">
        <v>3407</v>
      </c>
      <c r="I1401" s="129" t="s">
        <v>174</v>
      </c>
      <c r="J1401" s="257"/>
      <c r="K1401" s="257"/>
      <c r="L1401" s="614"/>
      <c r="M1401" s="85"/>
      <c r="N1401" s="85"/>
      <c r="O1401" s="86"/>
      <c r="P1401" s="234">
        <v>0</v>
      </c>
      <c r="Q1401" s="615"/>
      <c r="Z1401" s="265" t="str">
        <f>IF(AND('Scope of Work'!V2=TRUE,'Project Information'!K4=TRUE),"Y","N")</f>
        <v>N</v>
      </c>
      <c r="AA1401" s="265" t="str">
        <f t="shared" si="39"/>
        <v>N</v>
      </c>
    </row>
    <row r="1402" spans="1:27" hidden="1">
      <c r="A1402" s="284"/>
      <c r="B1402" s="284"/>
      <c r="C1402" s="284"/>
      <c r="D1402" s="267"/>
      <c r="E1402" s="267"/>
      <c r="F1402" s="267"/>
      <c r="G1402" s="268" t="s">
        <v>3408</v>
      </c>
      <c r="H1402" s="384"/>
      <c r="I1402" s="385"/>
      <c r="J1402" s="385"/>
      <c r="K1402" s="385"/>
      <c r="L1402" s="387"/>
      <c r="M1402" s="267"/>
      <c r="N1402" s="267"/>
      <c r="O1402" s="616"/>
      <c r="P1402" s="384" t="s">
        <v>29</v>
      </c>
      <c r="Q1402" s="388" t="s">
        <v>30</v>
      </c>
      <c r="R1402" s="1"/>
      <c r="S1402" s="1"/>
      <c r="T1402" s="1"/>
      <c r="Z1402" s="265" t="str">
        <f>IF('Scope of Work'!D71=TRUE,IF(COUNTIF(AA1404,"Y"),"Show","Hide"),IF(COUNTIF(Z1404,"Y"),"Show","Hide"))</f>
        <v>Hide</v>
      </c>
      <c r="AA1402" s="265" t="str">
        <f t="shared" si="39"/>
        <v>N</v>
      </c>
    </row>
    <row r="1403" spans="1:27" hidden="1">
      <c r="A1403" s="283" t="s">
        <v>16</v>
      </c>
      <c r="B1403" s="283" t="s">
        <v>3409</v>
      </c>
      <c r="C1403" s="283" t="s">
        <v>18</v>
      </c>
      <c r="D1403" s="267"/>
      <c r="E1403" s="267"/>
      <c r="F1403" s="267"/>
      <c r="G1403" s="268"/>
      <c r="H1403" s="387"/>
      <c r="I1403" s="385"/>
      <c r="J1403" s="385"/>
      <c r="K1403" s="387"/>
      <c r="L1403" s="387"/>
      <c r="M1403" s="267"/>
      <c r="N1403" s="267"/>
      <c r="O1403" s="616"/>
      <c r="P1403" s="617"/>
      <c r="Q1403" s="388"/>
      <c r="R1403" s="1"/>
      <c r="S1403" s="1"/>
      <c r="T1403" s="1"/>
      <c r="Z1403" s="265" t="str">
        <f>IF('Scope of Work'!D71=TRUE,IF(COUNTIF(AA1404,"Y"),"Show","Hide"),IF(COUNTIF(Z1404,"Y"),"Show","Hide"))</f>
        <v>Hide</v>
      </c>
      <c r="AA1403" s="265" t="str">
        <f t="shared" ref="AA1403:AA1417" si="40">IF($Z1403="Y","Y","N")</f>
        <v>N</v>
      </c>
    </row>
    <row r="1404" spans="1:27" hidden="1">
      <c r="A1404" s="239"/>
      <c r="B1404" s="239"/>
      <c r="C1404" s="239"/>
      <c r="D1404" s="83"/>
      <c r="E1404" s="83"/>
      <c r="F1404" s="83"/>
      <c r="G1404" s="244" t="s">
        <v>3410</v>
      </c>
      <c r="H1404" s="259"/>
      <c r="I1404" s="257"/>
      <c r="J1404" s="257"/>
      <c r="K1404" s="257"/>
      <c r="L1404" s="614"/>
      <c r="M1404" s="85"/>
      <c r="N1404" s="85"/>
      <c r="O1404" s="86"/>
      <c r="P1404" s="234">
        <v>0</v>
      </c>
      <c r="Q1404" s="615"/>
      <c r="R1404" s="1"/>
      <c r="S1404" s="1"/>
      <c r="T1404" s="1"/>
      <c r="Z1404" s="265" t="str">
        <f>IF('Scope of Work'!D71=TRUE,"Y","N")</f>
        <v>N</v>
      </c>
      <c r="AA1404" s="265" t="str">
        <f t="shared" si="40"/>
        <v>N</v>
      </c>
    </row>
    <row r="1405" spans="1:27" hidden="1">
      <c r="A1405" s="285"/>
      <c r="B1405" s="285"/>
      <c r="C1405" s="285"/>
      <c r="D1405" s="269"/>
      <c r="E1405" s="270"/>
      <c r="F1405" s="270"/>
      <c r="G1405" s="271" t="s">
        <v>3411</v>
      </c>
      <c r="H1405" s="271"/>
      <c r="I1405" s="272"/>
      <c r="J1405" s="273"/>
      <c r="K1405" s="272"/>
      <c r="L1405" s="274"/>
      <c r="M1405" s="274"/>
      <c r="N1405" s="271"/>
      <c r="O1405" s="271"/>
      <c r="P1405" s="271" t="s">
        <v>29</v>
      </c>
      <c r="Q1405" s="275" t="s">
        <v>30</v>
      </c>
      <c r="R1405" s="1"/>
      <c r="S1405" s="1"/>
      <c r="T1405" s="1"/>
      <c r="Z1405" s="265" t="str">
        <f>IF('Scope of Work'!D74=TRUE,IF(COUNTIF(AA1407:AA1416,"Y"),"Show","Hide"),IF(COUNTIF(Z1407:Z1416,"Y"),"Show","Hide"))</f>
        <v>Hide</v>
      </c>
      <c r="AA1405" s="265" t="str">
        <f t="shared" si="40"/>
        <v>N</v>
      </c>
    </row>
    <row r="1406" spans="1:27" hidden="1">
      <c r="A1406" s="283" t="s">
        <v>16</v>
      </c>
      <c r="B1406" s="283" t="s">
        <v>3409</v>
      </c>
      <c r="C1406" s="283" t="s">
        <v>18</v>
      </c>
      <c r="D1406" s="276"/>
      <c r="E1406" s="277"/>
      <c r="F1406" s="277"/>
      <c r="G1406" s="271"/>
      <c r="H1406" s="274"/>
      <c r="I1406" s="272"/>
      <c r="J1406" s="272"/>
      <c r="K1406" s="272"/>
      <c r="L1406" s="274"/>
      <c r="M1406" s="274"/>
      <c r="N1406" s="271"/>
      <c r="O1406" s="271"/>
      <c r="P1406" s="271"/>
      <c r="Q1406" s="275"/>
      <c r="R1406" s="1"/>
      <c r="S1406" s="1"/>
      <c r="T1406" s="1"/>
      <c r="Z1406" s="265" t="str">
        <f>IF('Scope of Work'!D74=TRUE,IF(COUNTIF(AA1407:AA1416,"Y"),"Show","Hide"),IF(COUNTIF(Z1407:Z1416,"Y"),"Show","Hide"))</f>
        <v>Hide</v>
      </c>
      <c r="AA1406" s="265" t="str">
        <f t="shared" si="40"/>
        <v>N</v>
      </c>
    </row>
    <row r="1407" spans="1:27" ht="14.25" hidden="1">
      <c r="A1407" s="73"/>
      <c r="B1407" s="73"/>
      <c r="C1407" s="73"/>
      <c r="D1407" s="166"/>
      <c r="E1407" s="83"/>
      <c r="F1407" s="83"/>
      <c r="G1407" s="83" t="s">
        <v>3412</v>
      </c>
      <c r="H1407" s="278" t="s">
        <v>3413</v>
      </c>
      <c r="I1407" s="167"/>
      <c r="J1407" s="89"/>
      <c r="K1407" s="89"/>
      <c r="L1407" s="85"/>
      <c r="M1407" s="85"/>
      <c r="N1407" s="85"/>
      <c r="O1407" s="85"/>
      <c r="P1407" s="234">
        <v>0</v>
      </c>
      <c r="Q1407" s="87"/>
      <c r="R1407" s="1"/>
      <c r="S1407" s="1"/>
      <c r="T1407" s="1"/>
      <c r="Z1407" s="265" t="str">
        <f>IF('Scope of Work'!D72=TRUE,"Y","N")</f>
        <v>N</v>
      </c>
      <c r="AA1407" s="265" t="str">
        <f t="shared" si="40"/>
        <v>N</v>
      </c>
    </row>
    <row r="1408" spans="1:27" ht="14.25" hidden="1">
      <c r="A1408" s="73"/>
      <c r="B1408" s="73"/>
      <c r="C1408" s="73"/>
      <c r="D1408" s="166"/>
      <c r="E1408" s="83"/>
      <c r="F1408" s="83"/>
      <c r="G1408" s="83" t="s">
        <v>3412</v>
      </c>
      <c r="H1408" s="278" t="s">
        <v>3414</v>
      </c>
      <c r="I1408" s="167"/>
      <c r="J1408" s="89"/>
      <c r="K1408" s="89"/>
      <c r="L1408" s="85"/>
      <c r="M1408" s="85"/>
      <c r="N1408" s="85"/>
      <c r="O1408" s="85"/>
      <c r="P1408" s="234">
        <v>0</v>
      </c>
      <c r="Q1408" s="87"/>
      <c r="R1408" s="1"/>
      <c r="S1408" s="1"/>
      <c r="T1408" s="1"/>
      <c r="Z1408" s="265" t="str">
        <f>IF('Scope of Work'!D72=TRUE,"Y","N")</f>
        <v>N</v>
      </c>
      <c r="AA1408" s="265" t="str">
        <f t="shared" si="40"/>
        <v>N</v>
      </c>
    </row>
    <row r="1409" spans="1:36" ht="14.25" hidden="1">
      <c r="A1409" s="73"/>
      <c r="B1409" s="73"/>
      <c r="C1409" s="73"/>
      <c r="D1409" s="166"/>
      <c r="E1409" s="83"/>
      <c r="F1409" s="83"/>
      <c r="G1409" s="83" t="s">
        <v>3412</v>
      </c>
      <c r="H1409" s="278" t="s">
        <v>3415</v>
      </c>
      <c r="I1409" s="167"/>
      <c r="J1409" s="89"/>
      <c r="K1409" s="89"/>
      <c r="L1409" s="85"/>
      <c r="M1409" s="85"/>
      <c r="N1409" s="85"/>
      <c r="O1409" s="85"/>
      <c r="P1409" s="234">
        <v>0</v>
      </c>
      <c r="Q1409" s="87"/>
      <c r="R1409" s="1"/>
      <c r="S1409" s="1"/>
      <c r="T1409" s="1"/>
      <c r="Z1409" s="265" t="str">
        <f>IF('Scope of Work'!D72=TRUE,"Y","N")</f>
        <v>N</v>
      </c>
      <c r="AA1409" s="265" t="str">
        <f t="shared" si="40"/>
        <v>N</v>
      </c>
    </row>
    <row r="1410" spans="1:36" ht="14.25" hidden="1">
      <c r="A1410" s="73"/>
      <c r="B1410" s="73"/>
      <c r="C1410" s="73"/>
      <c r="D1410" s="166"/>
      <c r="E1410" s="83"/>
      <c r="F1410" s="83"/>
      <c r="G1410" s="83" t="s">
        <v>3416</v>
      </c>
      <c r="H1410" s="278" t="s">
        <v>3413</v>
      </c>
      <c r="I1410" s="167"/>
      <c r="J1410" s="89"/>
      <c r="K1410" s="89"/>
      <c r="L1410" s="85"/>
      <c r="M1410" s="85"/>
      <c r="N1410" s="85"/>
      <c r="O1410" s="85"/>
      <c r="P1410" s="234">
        <v>0</v>
      </c>
      <c r="Q1410" s="87"/>
      <c r="R1410" s="1"/>
      <c r="S1410" s="1"/>
      <c r="T1410" s="1"/>
      <c r="Z1410" s="265" t="str">
        <f>IF('Scope of Work'!D72=TRUE,"Y","N")</f>
        <v>N</v>
      </c>
      <c r="AA1410" s="265" t="str">
        <f t="shared" si="40"/>
        <v>N</v>
      </c>
    </row>
    <row r="1411" spans="1:36" ht="14.25" hidden="1">
      <c r="A1411" s="73"/>
      <c r="B1411" s="73"/>
      <c r="C1411" s="73"/>
      <c r="D1411" s="166"/>
      <c r="E1411" s="83"/>
      <c r="F1411" s="83"/>
      <c r="G1411" s="83" t="s">
        <v>3416</v>
      </c>
      <c r="H1411" s="278" t="s">
        <v>3414</v>
      </c>
      <c r="I1411" s="167"/>
      <c r="J1411" s="89"/>
      <c r="K1411" s="89"/>
      <c r="L1411" s="85"/>
      <c r="M1411" s="85"/>
      <c r="N1411" s="85"/>
      <c r="O1411" s="85"/>
      <c r="P1411" s="234">
        <v>0</v>
      </c>
      <c r="Q1411" s="87"/>
      <c r="R1411" s="1"/>
      <c r="S1411" s="1"/>
      <c r="T1411" s="1"/>
      <c r="Z1411" s="265" t="str">
        <f>IF('Scope of Work'!D72=TRUE,"Y","N")</f>
        <v>N</v>
      </c>
      <c r="AA1411" s="265" t="str">
        <f t="shared" si="40"/>
        <v>N</v>
      </c>
    </row>
    <row r="1412" spans="1:36" ht="14.25" hidden="1">
      <c r="A1412" s="73"/>
      <c r="B1412" s="73"/>
      <c r="C1412" s="73"/>
      <c r="D1412" s="166"/>
      <c r="E1412" s="83"/>
      <c r="F1412" s="83"/>
      <c r="G1412" s="83" t="s">
        <v>3416</v>
      </c>
      <c r="H1412" s="278" t="s">
        <v>3417</v>
      </c>
      <c r="I1412" s="167"/>
      <c r="J1412" s="89"/>
      <c r="K1412" s="89"/>
      <c r="L1412" s="85"/>
      <c r="M1412" s="85"/>
      <c r="N1412" s="85"/>
      <c r="O1412" s="85"/>
      <c r="P1412" s="234">
        <v>0</v>
      </c>
      <c r="Q1412" s="87"/>
      <c r="R1412" s="1"/>
      <c r="S1412" s="1"/>
      <c r="T1412" s="1"/>
      <c r="Z1412" s="265" t="str">
        <f>IF('Scope of Work'!D72=TRUE,"Y","N")</f>
        <v>N</v>
      </c>
      <c r="AA1412" s="265" t="str">
        <f t="shared" si="40"/>
        <v>N</v>
      </c>
    </row>
    <row r="1413" spans="1:36" ht="14.25" hidden="1">
      <c r="A1413" s="73"/>
      <c r="B1413" s="73"/>
      <c r="C1413" s="73"/>
      <c r="D1413" s="166"/>
      <c r="E1413" s="83"/>
      <c r="F1413" s="83"/>
      <c r="G1413" s="83" t="s">
        <v>3418</v>
      </c>
      <c r="H1413" s="278" t="s">
        <v>3413</v>
      </c>
      <c r="I1413" s="167"/>
      <c r="J1413" s="89"/>
      <c r="K1413" s="89"/>
      <c r="L1413" s="85"/>
      <c r="M1413" s="85"/>
      <c r="N1413" s="85"/>
      <c r="O1413" s="85"/>
      <c r="P1413" s="234">
        <v>0</v>
      </c>
      <c r="Q1413" s="87"/>
      <c r="R1413" s="1"/>
      <c r="S1413" s="1"/>
      <c r="T1413" s="1"/>
      <c r="Z1413" s="265" t="str">
        <f>IF('Scope of Work'!D72=TRUE,"Y","N")</f>
        <v>N</v>
      </c>
      <c r="AA1413" s="265" t="str">
        <f t="shared" si="40"/>
        <v>N</v>
      </c>
    </row>
    <row r="1414" spans="1:36" ht="14.25" hidden="1">
      <c r="A1414" s="73"/>
      <c r="B1414" s="73"/>
      <c r="C1414" s="73"/>
      <c r="D1414" s="166"/>
      <c r="E1414" s="83"/>
      <c r="F1414" s="83"/>
      <c r="G1414" s="83" t="s">
        <v>3418</v>
      </c>
      <c r="H1414" s="278" t="s">
        <v>3414</v>
      </c>
      <c r="I1414" s="167"/>
      <c r="J1414" s="89"/>
      <c r="K1414" s="89"/>
      <c r="L1414" s="85"/>
      <c r="M1414" s="85"/>
      <c r="N1414" s="85"/>
      <c r="O1414" s="85"/>
      <c r="P1414" s="234">
        <v>0</v>
      </c>
      <c r="Q1414" s="87"/>
      <c r="R1414" s="1"/>
      <c r="S1414" s="1"/>
      <c r="T1414" s="1"/>
      <c r="Z1414" s="265" t="str">
        <f>IF('Scope of Work'!D72=TRUE,"Y","N")</f>
        <v>N</v>
      </c>
      <c r="AA1414" s="265" t="str">
        <f t="shared" si="40"/>
        <v>N</v>
      </c>
    </row>
    <row r="1415" spans="1:36" ht="14.25" hidden="1">
      <c r="A1415" s="73"/>
      <c r="B1415" s="73"/>
      <c r="C1415" s="73"/>
      <c r="D1415" s="166"/>
      <c r="E1415" s="83"/>
      <c r="F1415" s="83"/>
      <c r="G1415" s="83" t="s">
        <v>168</v>
      </c>
      <c r="H1415" s="278" t="s">
        <v>3413</v>
      </c>
      <c r="I1415" s="167"/>
      <c r="J1415" s="89"/>
      <c r="K1415" s="89"/>
      <c r="L1415" s="85"/>
      <c r="M1415" s="85"/>
      <c r="N1415" s="85"/>
      <c r="O1415" s="85"/>
      <c r="P1415" s="234">
        <v>0</v>
      </c>
      <c r="Q1415" s="87"/>
      <c r="R1415" s="1"/>
      <c r="S1415" s="1"/>
      <c r="T1415" s="1"/>
      <c r="Z1415" s="265" t="str">
        <f>IF('Scope of Work'!D72=TRUE,"Y","N")</f>
        <v>N</v>
      </c>
      <c r="AA1415" s="265" t="str">
        <f t="shared" si="40"/>
        <v>N</v>
      </c>
    </row>
    <row r="1416" spans="1:36" ht="14.25" hidden="1">
      <c r="A1416" s="73"/>
      <c r="B1416" s="73"/>
      <c r="C1416" s="73"/>
      <c r="D1416" s="166"/>
      <c r="E1416" s="83"/>
      <c r="F1416" s="83"/>
      <c r="G1416" s="83" t="s">
        <v>168</v>
      </c>
      <c r="H1416" s="278" t="s">
        <v>3414</v>
      </c>
      <c r="I1416" s="167"/>
      <c r="J1416" s="89"/>
      <c r="K1416" s="89"/>
      <c r="L1416" s="85"/>
      <c r="M1416" s="85"/>
      <c r="N1416" s="85"/>
      <c r="O1416" s="85"/>
      <c r="P1416" s="234">
        <v>0</v>
      </c>
      <c r="Q1416" s="87"/>
      <c r="R1416" s="1"/>
      <c r="S1416" s="1"/>
      <c r="T1416" s="1"/>
      <c r="Z1416" s="265" t="str">
        <f>IF('Scope of Work'!D72=TRUE,"Y","N")</f>
        <v>N</v>
      </c>
      <c r="AA1416" s="265" t="str">
        <f t="shared" si="40"/>
        <v>N</v>
      </c>
    </row>
    <row r="1417" spans="1:36" hidden="1">
      <c r="A1417" s="239"/>
      <c r="B1417" s="239"/>
      <c r="C1417" s="239"/>
      <c r="D1417" s="166" t="s">
        <v>3391</v>
      </c>
      <c r="E1417" s="83"/>
      <c r="F1417" s="83"/>
      <c r="G1417" s="249" t="s">
        <v>3392</v>
      </c>
      <c r="H1417" s="238" t="s">
        <v>173</v>
      </c>
      <c r="I1417" s="167" t="s">
        <v>174</v>
      </c>
      <c r="J1417" s="89"/>
      <c r="K1417" s="89"/>
      <c r="L1417" s="85"/>
      <c r="M1417" s="85"/>
      <c r="N1417" s="85"/>
      <c r="O1417" s="85"/>
      <c r="P1417" s="234">
        <v>0</v>
      </c>
      <c r="Q1417" s="87"/>
      <c r="Z1417" s="265" t="str">
        <f>IF(AND('[1]Scope of Work'!D96=TRUE,'[1]Project Information'!K68=FALSE),"Y","N")</f>
        <v>N</v>
      </c>
      <c r="AA1417" s="265" t="str">
        <f t="shared" si="40"/>
        <v>N</v>
      </c>
    </row>
    <row r="1418" spans="1:36">
      <c r="A1418" s="639"/>
      <c r="B1418" s="639"/>
      <c r="C1418" s="639"/>
      <c r="D1418" s="540"/>
      <c r="E1418" s="541"/>
      <c r="F1418" s="541"/>
      <c r="G1418" s="542" t="s">
        <v>2927</v>
      </c>
      <c r="H1418" s="542" t="s">
        <v>2928</v>
      </c>
      <c r="I1418" s="543" t="s">
        <v>23</v>
      </c>
      <c r="J1418" s="543" t="s">
        <v>2064</v>
      </c>
      <c r="K1418" s="543" t="s">
        <v>25</v>
      </c>
      <c r="L1418" s="544" t="s">
        <v>2065</v>
      </c>
      <c r="M1418" s="541"/>
      <c r="N1418" s="541"/>
      <c r="O1418" s="545"/>
      <c r="P1418" s="542" t="s">
        <v>29</v>
      </c>
      <c r="Q1418" s="546" t="s">
        <v>30</v>
      </c>
      <c r="Y1418" s="25"/>
      <c r="Z1418" s="265" t="str">
        <f>IF(OR('[1]Scope of Work'!D515=TRUE,'[1]Scope of Work'!D516=TRUE,'[1]Scope of Work'!D517=TRUE),IF(COUNTIF($AA$927:$AA$943,"Y"),"Show","Hide"),IF(COUNTIF($Z$927:$Z$943,"Y"),"Show","Hide"))</f>
        <v>Hide</v>
      </c>
      <c r="AA1418" s="265" t="str">
        <f>IF(Z1418="Show","Y","N")</f>
        <v>N</v>
      </c>
    </row>
    <row r="1419" spans="1:36">
      <c r="A1419" s="639"/>
      <c r="B1419" s="639"/>
      <c r="C1419" s="639"/>
      <c r="D1419" s="540"/>
      <c r="E1419" s="541"/>
      <c r="F1419" s="541"/>
      <c r="G1419" s="542" t="s">
        <v>460</v>
      </c>
      <c r="H1419" s="544" t="s">
        <v>32</v>
      </c>
      <c r="I1419" s="543" t="s">
        <v>33</v>
      </c>
      <c r="J1419" s="543" t="s">
        <v>33</v>
      </c>
      <c r="K1419" s="544" t="s">
        <v>33</v>
      </c>
      <c r="L1419" s="544" t="s">
        <v>33</v>
      </c>
      <c r="M1419" s="541"/>
      <c r="N1419" s="541"/>
      <c r="O1419" s="545"/>
      <c r="P1419" s="547"/>
      <c r="Q1419" s="546"/>
      <c r="Y1419" s="25"/>
      <c r="Z1419" s="265" t="str">
        <f>IF(OR('[1]Scope of Work'!D515=TRUE,'[1]Scope of Work'!D516=TRUE,'[1]Scope of Work'!D517=TRUE),IF(COUNTIF($AA$927:$AA$943,"Y"),"Show","Hide"),IF(COUNTIF($Z$927:$Z$943,"Y"),"Show","Hide"))</f>
        <v>Hide</v>
      </c>
      <c r="AA1419" s="265" t="str">
        <f>IF(Z1419="Show","Y","N")</f>
        <v>N</v>
      </c>
    </row>
    <row r="1420" spans="1:36" s="656" customFormat="1">
      <c r="A1420" s="642">
        <v>44775</v>
      </c>
      <c r="B1420" s="643">
        <v>164830633</v>
      </c>
      <c r="C1420" s="643"/>
      <c r="D1420" s="644" t="s">
        <v>2936</v>
      </c>
      <c r="E1420" s="645" t="s">
        <v>2936</v>
      </c>
      <c r="F1420" s="645" t="s">
        <v>2936</v>
      </c>
      <c r="G1420" s="664" t="s">
        <v>2937</v>
      </c>
      <c r="H1420" s="659" t="s">
        <v>2931</v>
      </c>
      <c r="I1420" s="647">
        <v>4.99</v>
      </c>
      <c r="J1420" s="647"/>
      <c r="K1420" s="647"/>
      <c r="L1420" s="645"/>
      <c r="M1420" s="645"/>
      <c r="N1420" s="645"/>
      <c r="O1420" s="645"/>
      <c r="P1420" s="664"/>
      <c r="Q1420" s="665"/>
      <c r="R1420" s="650"/>
      <c r="S1420" s="650"/>
      <c r="T1420" s="650"/>
      <c r="U1420" s="650"/>
      <c r="V1420" s="650"/>
      <c r="W1420" s="650"/>
      <c r="X1420" s="650"/>
      <c r="Y1420" s="651"/>
      <c r="Z1420" s="653" t="str">
        <f>IF(AND('[1]Scope of Work'!J495=TRUE,'[1]Scope of Work'!D558=TRUE,'[1]Scope of Work'!J513=TRUE),"Y","N")</f>
        <v>N</v>
      </c>
      <c r="AA1420" s="653" t="str">
        <f t="shared" ref="AA1420" si="41">IF($Z1420="Y","Y","N")</f>
        <v>N</v>
      </c>
      <c r="AB1420" s="654"/>
      <c r="AC1420" s="654"/>
      <c r="AD1420" s="655" t="s">
        <v>2938</v>
      </c>
      <c r="AE1420" s="655" t="s">
        <v>2938</v>
      </c>
      <c r="AF1420" s="655" t="s">
        <v>2938</v>
      </c>
      <c r="AH1420" s="654"/>
      <c r="AI1420" s="654"/>
      <c r="AJ1420" s="654"/>
    </row>
    <row r="1421" spans="1:36" ht="15">
      <c r="A1421"/>
      <c r="B1421"/>
      <c r="C1421"/>
      <c r="D1421" s="1"/>
      <c r="E1421" s="279"/>
      <c r="F1421" s="1"/>
      <c r="G1421" s="1"/>
      <c r="H1421" s="1"/>
      <c r="I1421" s="1"/>
      <c r="J1421" s="1"/>
      <c r="K1421" s="1"/>
      <c r="L1421" s="1"/>
      <c r="M1421" s="1"/>
      <c r="N1421" s="1"/>
      <c r="O1421" s="1"/>
      <c r="P1421" s="1"/>
      <c r="Q1421" s="1"/>
      <c r="R1421" s="1"/>
      <c r="S1421" s="1"/>
      <c r="T1421" s="1"/>
    </row>
    <row r="1422" spans="1:36" ht="15">
      <c r="A1422"/>
      <c r="B1422"/>
      <c r="C1422"/>
      <c r="D1422" s="1"/>
      <c r="E1422" s="280"/>
      <c r="F1422" s="1"/>
      <c r="G1422" s="1"/>
      <c r="H1422" s="1"/>
      <c r="I1422" s="1"/>
      <c r="J1422" s="1"/>
      <c r="K1422" s="1"/>
      <c r="L1422" s="1"/>
      <c r="M1422" s="1"/>
      <c r="N1422" s="1"/>
      <c r="O1422" s="1"/>
      <c r="P1422" s="1"/>
      <c r="Q1422" s="1"/>
      <c r="R1422" s="1"/>
      <c r="S1422" s="1"/>
      <c r="T1422" s="1"/>
    </row>
    <row r="1423" spans="1:36" ht="15">
      <c r="A1423"/>
      <c r="B1423"/>
      <c r="C1423"/>
      <c r="D1423" s="1"/>
      <c r="E1423" s="280"/>
      <c r="F1423" s="1"/>
      <c r="G1423" s="1"/>
      <c r="H1423" s="1"/>
      <c r="I1423" s="1"/>
      <c r="J1423" s="1"/>
      <c r="K1423" s="1"/>
      <c r="L1423" s="1"/>
      <c r="M1423" s="1"/>
      <c r="N1423" s="1"/>
      <c r="O1423" s="1"/>
      <c r="P1423" s="1"/>
      <c r="Q1423" s="1"/>
      <c r="R1423" s="1"/>
      <c r="S1423" s="1"/>
      <c r="T1423" s="1"/>
    </row>
    <row r="1424" spans="1:36" ht="15">
      <c r="A1424"/>
      <c r="B1424"/>
      <c r="C1424"/>
      <c r="D1424" s="1"/>
      <c r="E1424" s="280"/>
      <c r="F1424" s="1"/>
      <c r="G1424" s="1"/>
      <c r="H1424" s="1"/>
      <c r="I1424" s="1"/>
      <c r="J1424" s="1"/>
      <c r="K1424" s="1"/>
      <c r="L1424" s="1"/>
      <c r="M1424" s="1"/>
      <c r="N1424" s="1"/>
      <c r="O1424" s="1"/>
      <c r="P1424" s="1"/>
      <c r="Q1424" s="1"/>
      <c r="R1424" s="1"/>
      <c r="S1424" s="1"/>
      <c r="T1424" s="1"/>
    </row>
    <row r="1425" spans="1:20" ht="15">
      <c r="A1425"/>
      <c r="B1425"/>
      <c r="C1425"/>
      <c r="D1425" s="1"/>
      <c r="E1425" s="281"/>
      <c r="F1425" s="1"/>
      <c r="G1425" s="1"/>
      <c r="H1425" s="1"/>
      <c r="I1425" s="1"/>
      <c r="J1425" s="1"/>
      <c r="K1425" s="1"/>
      <c r="L1425" s="1"/>
      <c r="M1425" s="1"/>
      <c r="N1425" s="1"/>
      <c r="O1425" s="1"/>
      <c r="P1425" s="1"/>
      <c r="Q1425" s="1"/>
      <c r="R1425" s="1"/>
      <c r="S1425" s="1"/>
      <c r="T1425" s="1"/>
    </row>
    <row r="1426" spans="1:20" ht="15">
      <c r="A1426"/>
      <c r="B1426"/>
      <c r="C1426"/>
      <c r="D1426" s="1"/>
      <c r="E1426" s="279"/>
      <c r="F1426" s="1"/>
      <c r="G1426" s="1"/>
      <c r="H1426" s="1"/>
      <c r="I1426" s="1"/>
      <c r="J1426" s="1"/>
      <c r="K1426" s="1"/>
      <c r="L1426" s="1"/>
      <c r="M1426" s="1"/>
      <c r="N1426" s="1"/>
      <c r="O1426" s="1"/>
      <c r="P1426" s="1"/>
      <c r="Q1426" s="1"/>
      <c r="R1426" s="1"/>
      <c r="S1426" s="1"/>
      <c r="T1426" s="1"/>
    </row>
    <row r="1427" spans="1:20" ht="15">
      <c r="A1427"/>
      <c r="B1427"/>
      <c r="C1427"/>
      <c r="D1427" s="1"/>
      <c r="E1427" s="280"/>
      <c r="F1427" s="1"/>
      <c r="G1427" s="1"/>
      <c r="H1427" s="1"/>
      <c r="I1427" s="1"/>
      <c r="J1427" s="1"/>
      <c r="K1427" s="1"/>
      <c r="L1427" s="1"/>
      <c r="M1427" s="1"/>
      <c r="N1427" s="1"/>
      <c r="O1427" s="1"/>
      <c r="P1427" s="1"/>
      <c r="Q1427" s="1"/>
      <c r="R1427" s="1"/>
      <c r="S1427" s="1"/>
      <c r="T1427" s="1"/>
    </row>
    <row r="1428" spans="1:20" ht="15">
      <c r="A1428"/>
      <c r="B1428"/>
      <c r="C1428"/>
      <c r="D1428" s="1"/>
      <c r="E1428" s="280"/>
      <c r="F1428" s="1"/>
      <c r="G1428" s="1"/>
      <c r="H1428" s="1"/>
      <c r="I1428" s="1"/>
      <c r="J1428" s="1"/>
      <c r="K1428" s="1"/>
      <c r="L1428" s="1"/>
      <c r="M1428" s="1"/>
      <c r="N1428" s="1"/>
      <c r="O1428" s="1"/>
      <c r="P1428" s="1"/>
      <c r="Q1428" s="1"/>
      <c r="R1428" s="1"/>
      <c r="S1428" s="1"/>
      <c r="T1428" s="1"/>
    </row>
    <row r="1429" spans="1:20" ht="15">
      <c r="A1429"/>
      <c r="B1429"/>
      <c r="C1429"/>
      <c r="D1429" s="1"/>
      <c r="E1429" s="280"/>
      <c r="F1429" s="1"/>
      <c r="G1429" s="1"/>
      <c r="H1429" s="1"/>
      <c r="I1429" s="1"/>
      <c r="J1429" s="1"/>
      <c r="K1429" s="1"/>
      <c r="L1429" s="1"/>
      <c r="M1429" s="1"/>
      <c r="N1429" s="1"/>
      <c r="O1429" s="1"/>
      <c r="P1429" s="1"/>
      <c r="Q1429" s="1"/>
      <c r="R1429" s="1"/>
      <c r="S1429" s="1"/>
      <c r="T1429" s="1"/>
    </row>
    <row r="1430" spans="1:20" ht="15">
      <c r="A1430"/>
      <c r="B1430"/>
      <c r="C1430"/>
      <c r="D1430" s="1"/>
      <c r="E1430" s="281"/>
      <c r="F1430" s="1"/>
      <c r="G1430" s="1"/>
      <c r="H1430" s="1"/>
      <c r="I1430" s="1"/>
      <c r="J1430" s="1"/>
      <c r="K1430" s="1"/>
      <c r="L1430" s="1"/>
      <c r="M1430" s="1"/>
      <c r="N1430" s="1"/>
      <c r="O1430" s="1"/>
      <c r="P1430" s="1"/>
      <c r="Q1430" s="1"/>
      <c r="R1430" s="1"/>
      <c r="S1430" s="1"/>
      <c r="T1430" s="1"/>
    </row>
    <row r="1431" spans="1:20" ht="15">
      <c r="A1431"/>
      <c r="B1431"/>
      <c r="C1431"/>
      <c r="D1431" s="1"/>
      <c r="E1431" s="279"/>
      <c r="F1431" s="1"/>
      <c r="G1431" s="1"/>
      <c r="H1431" s="1"/>
      <c r="I1431" s="1"/>
      <c r="J1431" s="1"/>
      <c r="K1431" s="1"/>
      <c r="L1431" s="1"/>
      <c r="M1431" s="1"/>
      <c r="N1431" s="1"/>
      <c r="O1431" s="1"/>
      <c r="P1431" s="1"/>
      <c r="Q1431" s="1"/>
      <c r="R1431" s="1"/>
      <c r="S1431" s="1"/>
      <c r="T1431" s="1"/>
    </row>
    <row r="1432" spans="1:20" ht="15">
      <c r="A1432"/>
      <c r="B1432"/>
      <c r="C1432"/>
      <c r="D1432" s="1"/>
      <c r="E1432" s="280"/>
      <c r="F1432" s="1"/>
      <c r="G1432" s="1"/>
      <c r="H1432" s="1"/>
      <c r="I1432" s="1"/>
      <c r="J1432" s="1"/>
      <c r="K1432" s="1"/>
      <c r="L1432" s="1"/>
      <c r="M1432" s="1"/>
      <c r="N1432" s="1"/>
      <c r="O1432" s="1"/>
      <c r="P1432" s="1"/>
      <c r="Q1432" s="1"/>
      <c r="R1432" s="1"/>
      <c r="S1432" s="1"/>
      <c r="T1432" s="1"/>
    </row>
    <row r="1433" spans="1:20" ht="15">
      <c r="A1433"/>
      <c r="B1433"/>
      <c r="C1433"/>
      <c r="D1433" s="1"/>
      <c r="E1433" s="280"/>
      <c r="F1433" s="1"/>
      <c r="G1433" s="1"/>
      <c r="H1433" s="1"/>
      <c r="I1433" s="1"/>
      <c r="J1433" s="1"/>
      <c r="K1433" s="1"/>
      <c r="L1433" s="1"/>
      <c r="M1433" s="1"/>
      <c r="N1433" s="1"/>
      <c r="O1433" s="1"/>
      <c r="P1433" s="1"/>
      <c r="Q1433" s="1"/>
      <c r="R1433" s="1"/>
      <c r="S1433" s="1"/>
      <c r="T1433" s="1"/>
    </row>
    <row r="1434" spans="1:20" ht="15">
      <c r="A1434"/>
      <c r="B1434"/>
      <c r="C1434"/>
      <c r="D1434" s="1"/>
      <c r="E1434" s="279"/>
      <c r="F1434" s="1"/>
      <c r="G1434" s="1"/>
      <c r="H1434" s="1"/>
      <c r="I1434" s="1"/>
      <c r="J1434" s="1"/>
      <c r="K1434" s="1"/>
      <c r="L1434" s="1"/>
      <c r="M1434" s="1"/>
      <c r="N1434" s="1"/>
      <c r="O1434" s="1"/>
      <c r="P1434" s="1"/>
      <c r="Q1434" s="1"/>
      <c r="R1434" s="1"/>
      <c r="S1434" s="1"/>
      <c r="T1434" s="1"/>
    </row>
    <row r="1435" spans="1:20" ht="15">
      <c r="A1435"/>
      <c r="B1435"/>
      <c r="C1435"/>
      <c r="D1435" s="1"/>
      <c r="E1435" s="279"/>
      <c r="F1435" s="1"/>
      <c r="G1435" s="1"/>
      <c r="H1435" s="1"/>
      <c r="I1435" s="1"/>
      <c r="J1435" s="1"/>
      <c r="K1435" s="1"/>
      <c r="L1435" s="1"/>
      <c r="M1435" s="1"/>
      <c r="N1435" s="1"/>
      <c r="O1435" s="1"/>
      <c r="P1435" s="1"/>
      <c r="Q1435" s="1"/>
      <c r="R1435" s="1"/>
      <c r="S1435" s="1"/>
      <c r="T1435" s="1"/>
    </row>
    <row r="1436" spans="1:20" ht="15">
      <c r="A1436"/>
      <c r="B1436"/>
      <c r="C1436"/>
      <c r="D1436" s="1"/>
      <c r="E1436" s="280"/>
      <c r="F1436" s="1"/>
      <c r="G1436" s="1"/>
      <c r="H1436" s="1"/>
      <c r="I1436" s="1"/>
      <c r="J1436" s="1"/>
      <c r="K1436" s="1"/>
      <c r="L1436" s="1"/>
      <c r="M1436" s="1"/>
      <c r="N1436" s="1"/>
      <c r="O1436" s="1"/>
      <c r="P1436" s="1"/>
      <c r="Q1436" s="1"/>
      <c r="R1436" s="1"/>
      <c r="S1436" s="1"/>
      <c r="T1436" s="1"/>
    </row>
    <row r="1437" spans="1:20" ht="15">
      <c r="A1437"/>
      <c r="B1437"/>
      <c r="C1437"/>
      <c r="D1437" s="1"/>
      <c r="E1437" s="280"/>
      <c r="F1437" s="1"/>
      <c r="G1437" s="1"/>
      <c r="H1437" s="1"/>
      <c r="I1437" s="1"/>
      <c r="J1437" s="1"/>
      <c r="K1437" s="1"/>
      <c r="L1437" s="1"/>
      <c r="M1437" s="1"/>
      <c r="N1437" s="1"/>
      <c r="O1437" s="1"/>
      <c r="P1437" s="1"/>
      <c r="Q1437" s="1"/>
      <c r="R1437" s="1"/>
      <c r="S1437" s="1"/>
      <c r="T1437" s="1"/>
    </row>
    <row r="1438" spans="1:20" ht="15">
      <c r="A1438"/>
      <c r="B1438"/>
      <c r="C1438"/>
      <c r="D1438" s="1"/>
      <c r="E1438" s="280"/>
      <c r="F1438" s="1"/>
      <c r="G1438" s="1"/>
      <c r="H1438" s="1"/>
      <c r="I1438" s="1"/>
      <c r="J1438" s="1"/>
      <c r="K1438" s="1"/>
      <c r="L1438" s="1"/>
      <c r="M1438" s="1"/>
      <c r="N1438" s="1"/>
      <c r="O1438" s="1"/>
      <c r="P1438" s="1"/>
      <c r="Q1438" s="1"/>
      <c r="R1438" s="1"/>
      <c r="S1438" s="1"/>
      <c r="T1438" s="1"/>
    </row>
    <row r="1439" spans="1:20">
      <c r="A1439"/>
      <c r="B1439"/>
      <c r="C1439"/>
      <c r="D1439" s="1"/>
      <c r="E1439" s="1"/>
      <c r="F1439" s="1"/>
      <c r="G1439" s="1"/>
      <c r="H1439" s="1"/>
      <c r="I1439" s="1"/>
      <c r="J1439" s="1"/>
      <c r="K1439" s="1"/>
      <c r="L1439" s="1"/>
      <c r="M1439" s="1"/>
      <c r="N1439" s="1"/>
      <c r="O1439" s="1"/>
      <c r="P1439" s="1"/>
      <c r="Q1439" s="1"/>
      <c r="R1439" s="1"/>
      <c r="S1439" s="1"/>
      <c r="T1439" s="1"/>
    </row>
    <row r="1440" spans="1:20">
      <c r="A1440"/>
      <c r="B1440"/>
      <c r="C1440"/>
      <c r="D1440" s="1"/>
      <c r="E1440" s="1"/>
      <c r="F1440" s="1"/>
      <c r="G1440" s="1"/>
      <c r="H1440" s="1"/>
      <c r="I1440" s="1"/>
      <c r="J1440" s="1"/>
      <c r="K1440" s="1"/>
      <c r="L1440" s="1"/>
      <c r="M1440" s="1"/>
      <c r="N1440" s="1"/>
      <c r="O1440" s="1"/>
      <c r="P1440" s="1"/>
      <c r="Q1440" s="1"/>
      <c r="R1440" s="1"/>
      <c r="S1440" s="1"/>
      <c r="T1440" s="1"/>
    </row>
    <row r="1441" spans="1:20">
      <c r="A1441"/>
      <c r="B1441"/>
      <c r="C1441"/>
      <c r="D1441" s="1"/>
      <c r="E1441" s="1"/>
      <c r="F1441" s="1"/>
      <c r="G1441" s="1"/>
      <c r="H1441" s="1"/>
      <c r="I1441" s="1"/>
      <c r="J1441" s="1"/>
      <c r="K1441" s="1"/>
      <c r="L1441" s="1"/>
      <c r="M1441" s="1"/>
      <c r="N1441" s="1"/>
      <c r="O1441" s="1"/>
      <c r="P1441" s="1"/>
      <c r="Q1441" s="1"/>
      <c r="R1441" s="1"/>
      <c r="S1441" s="1"/>
      <c r="T1441" s="1"/>
    </row>
    <row r="1442" spans="1:20">
      <c r="A1442"/>
      <c r="B1442"/>
      <c r="C1442"/>
      <c r="D1442" s="1"/>
      <c r="E1442" s="1"/>
      <c r="F1442" s="1"/>
      <c r="G1442" s="1"/>
      <c r="H1442" s="1"/>
      <c r="I1442" s="1"/>
      <c r="J1442" s="1"/>
      <c r="K1442" s="1"/>
      <c r="L1442" s="1"/>
      <c r="M1442" s="1"/>
      <c r="N1442" s="1"/>
      <c r="O1442" s="1"/>
      <c r="P1442" s="1"/>
      <c r="Q1442" s="1"/>
      <c r="R1442" s="1"/>
      <c r="S1442" s="1"/>
      <c r="T1442" s="1"/>
    </row>
    <row r="1443" spans="1:20">
      <c r="A1443"/>
      <c r="B1443"/>
      <c r="C1443"/>
      <c r="D1443" s="1"/>
      <c r="E1443" s="1"/>
      <c r="F1443" s="1"/>
      <c r="G1443" s="1"/>
      <c r="H1443" s="1"/>
      <c r="I1443" s="1"/>
      <c r="J1443" s="1"/>
      <c r="K1443" s="1"/>
      <c r="L1443" s="1"/>
      <c r="M1443" s="1"/>
      <c r="N1443" s="1"/>
      <c r="O1443" s="1"/>
      <c r="P1443" s="1"/>
      <c r="Q1443" s="1"/>
      <c r="R1443" s="1"/>
      <c r="S1443" s="1"/>
      <c r="T1443" s="1"/>
    </row>
    <row r="1444" spans="1:20">
      <c r="A1444"/>
      <c r="B1444"/>
      <c r="C1444"/>
      <c r="D1444" s="1"/>
      <c r="E1444" s="1"/>
      <c r="F1444" s="1"/>
      <c r="G1444" s="1"/>
      <c r="H1444" s="1"/>
      <c r="I1444" s="1"/>
      <c r="J1444" s="1"/>
      <c r="K1444" s="1"/>
      <c r="L1444" s="1"/>
      <c r="M1444" s="1"/>
      <c r="N1444" s="1"/>
      <c r="O1444" s="1"/>
      <c r="P1444" s="1"/>
      <c r="Q1444" s="1"/>
      <c r="R1444" s="1"/>
      <c r="S1444" s="1"/>
      <c r="T1444" s="1"/>
    </row>
    <row r="1445" spans="1:20">
      <c r="A1445"/>
      <c r="B1445"/>
      <c r="C1445"/>
      <c r="D1445" s="1"/>
      <c r="E1445" s="1"/>
      <c r="F1445" s="1"/>
      <c r="G1445" s="1"/>
      <c r="H1445" s="1"/>
      <c r="I1445" s="1"/>
      <c r="J1445" s="1"/>
      <c r="K1445" s="1"/>
      <c r="L1445" s="1"/>
      <c r="M1445" s="1"/>
      <c r="N1445" s="1"/>
      <c r="O1445" s="1"/>
      <c r="P1445" s="1"/>
      <c r="Q1445" s="1"/>
      <c r="R1445" s="1"/>
      <c r="S1445" s="1"/>
      <c r="T1445" s="1"/>
    </row>
    <row r="1446" spans="1:20">
      <c r="A1446"/>
      <c r="B1446"/>
      <c r="C1446"/>
      <c r="D1446" s="1"/>
      <c r="E1446" s="1"/>
      <c r="F1446" s="1"/>
      <c r="G1446" s="1"/>
      <c r="H1446" s="1"/>
      <c r="I1446" s="1"/>
      <c r="J1446" s="1"/>
      <c r="K1446" s="1"/>
      <c r="L1446" s="1"/>
      <c r="M1446" s="1"/>
      <c r="N1446" s="1"/>
      <c r="O1446" s="1"/>
      <c r="P1446" s="1"/>
      <c r="Q1446" s="1"/>
      <c r="R1446" s="1"/>
      <c r="S1446" s="1"/>
      <c r="T1446" s="1"/>
    </row>
    <row r="1447" spans="1:20">
      <c r="A1447"/>
      <c r="B1447"/>
      <c r="C1447"/>
      <c r="D1447" s="1"/>
      <c r="E1447" s="1"/>
      <c r="F1447" s="1"/>
      <c r="G1447" s="1"/>
      <c r="H1447" s="1"/>
      <c r="I1447" s="1"/>
      <c r="J1447" s="1"/>
      <c r="K1447" s="1"/>
      <c r="L1447" s="1"/>
      <c r="M1447" s="1"/>
      <c r="N1447" s="1"/>
      <c r="O1447" s="1"/>
      <c r="P1447" s="1"/>
      <c r="Q1447" s="1"/>
      <c r="R1447" s="1"/>
      <c r="S1447" s="1"/>
      <c r="T1447" s="1"/>
    </row>
    <row r="1448" spans="1:20">
      <c r="A1448"/>
      <c r="B1448"/>
      <c r="C1448"/>
      <c r="D1448" s="1"/>
      <c r="E1448" s="1"/>
      <c r="F1448" s="1"/>
      <c r="G1448" s="1"/>
      <c r="H1448" s="1"/>
      <c r="I1448" s="1"/>
      <c r="J1448" s="1"/>
      <c r="K1448" s="1"/>
      <c r="L1448" s="1"/>
      <c r="M1448" s="1"/>
      <c r="N1448" s="1"/>
      <c r="O1448" s="1"/>
      <c r="P1448" s="1"/>
      <c r="Q1448" s="1"/>
      <c r="R1448" s="1"/>
      <c r="S1448" s="1"/>
      <c r="T1448" s="1"/>
    </row>
    <row r="1449" spans="1:20">
      <c r="A1449"/>
      <c r="B1449"/>
      <c r="C1449"/>
      <c r="D1449" s="1"/>
      <c r="E1449" s="1"/>
      <c r="F1449" s="1"/>
      <c r="G1449" s="1"/>
      <c r="H1449" s="1"/>
      <c r="I1449" s="1"/>
      <c r="J1449" s="1"/>
      <c r="K1449" s="1"/>
      <c r="L1449" s="1"/>
      <c r="M1449" s="1"/>
      <c r="N1449" s="1"/>
      <c r="O1449" s="1"/>
      <c r="P1449" s="1"/>
      <c r="Q1449" s="1"/>
      <c r="R1449" s="1"/>
      <c r="S1449" s="1"/>
      <c r="T1449" s="1"/>
    </row>
    <row r="1450" spans="1:20">
      <c r="A1450"/>
      <c r="B1450"/>
      <c r="C1450"/>
      <c r="D1450" s="1"/>
      <c r="E1450" s="1"/>
      <c r="F1450" s="1"/>
      <c r="G1450" s="1"/>
      <c r="H1450" s="1"/>
      <c r="I1450" s="1"/>
      <c r="J1450" s="1"/>
      <c r="K1450" s="1"/>
      <c r="L1450" s="1"/>
      <c r="M1450" s="1"/>
      <c r="N1450" s="1"/>
      <c r="O1450" s="1"/>
      <c r="P1450" s="1"/>
      <c r="Q1450" s="1"/>
      <c r="R1450" s="1"/>
      <c r="S1450" s="1"/>
      <c r="T1450" s="1"/>
    </row>
    <row r="1451" spans="1:20">
      <c r="A1451"/>
      <c r="B1451"/>
      <c r="C1451"/>
      <c r="D1451" s="1"/>
      <c r="E1451" s="1"/>
      <c r="F1451" s="1"/>
      <c r="G1451" s="1"/>
      <c r="H1451" s="1"/>
      <c r="I1451" s="1"/>
      <c r="J1451" s="1"/>
      <c r="K1451" s="1"/>
      <c r="L1451" s="1"/>
      <c r="M1451" s="1"/>
      <c r="N1451" s="1"/>
      <c r="O1451" s="1"/>
      <c r="P1451" s="1"/>
      <c r="Q1451" s="1"/>
      <c r="R1451" s="1"/>
      <c r="S1451" s="1"/>
      <c r="T1451" s="1"/>
    </row>
    <row r="1452" spans="1:20">
      <c r="A1452"/>
      <c r="B1452"/>
      <c r="C1452"/>
      <c r="D1452" s="1"/>
      <c r="E1452" s="1"/>
      <c r="F1452" s="1"/>
      <c r="G1452" s="1"/>
      <c r="H1452" s="1"/>
      <c r="I1452" s="1"/>
      <c r="J1452" s="1"/>
      <c r="K1452" s="1"/>
      <c r="L1452" s="1"/>
      <c r="M1452" s="1"/>
      <c r="N1452" s="1"/>
      <c r="O1452" s="1"/>
      <c r="P1452" s="1"/>
      <c r="Q1452" s="1"/>
      <c r="R1452" s="1"/>
      <c r="S1452" s="1"/>
      <c r="T1452" s="1"/>
    </row>
    <row r="1453" spans="1:20">
      <c r="A1453"/>
      <c r="B1453"/>
      <c r="C1453"/>
      <c r="D1453" s="1"/>
      <c r="E1453" s="1"/>
      <c r="F1453" s="1"/>
      <c r="G1453" s="1"/>
      <c r="H1453" s="1"/>
      <c r="I1453" s="1"/>
      <c r="J1453" s="1"/>
      <c r="K1453" s="1"/>
      <c r="L1453" s="1"/>
      <c r="M1453" s="1"/>
      <c r="N1453" s="1"/>
      <c r="O1453" s="1"/>
      <c r="P1453" s="1"/>
      <c r="Q1453" s="1"/>
      <c r="R1453" s="1"/>
      <c r="S1453" s="1"/>
      <c r="T1453" s="1"/>
    </row>
    <row r="1454" spans="1:20">
      <c r="A1454"/>
      <c r="B1454"/>
      <c r="C1454"/>
      <c r="D1454" s="1"/>
      <c r="E1454" s="1"/>
      <c r="F1454" s="1"/>
      <c r="G1454" s="1"/>
      <c r="H1454" s="1"/>
      <c r="I1454" s="1"/>
      <c r="J1454" s="1"/>
      <c r="K1454" s="1"/>
      <c r="L1454" s="1"/>
      <c r="M1454" s="1"/>
      <c r="N1454" s="1"/>
      <c r="O1454" s="1"/>
      <c r="P1454" s="1"/>
      <c r="Q1454" s="1"/>
      <c r="R1454" s="1"/>
      <c r="S1454" s="1"/>
      <c r="T1454" s="1"/>
    </row>
    <row r="1455" spans="1:20">
      <c r="A1455"/>
      <c r="B1455"/>
      <c r="C1455"/>
      <c r="D1455" s="1"/>
      <c r="E1455" s="1"/>
      <c r="F1455" s="1"/>
      <c r="G1455" s="1"/>
      <c r="H1455" s="1"/>
      <c r="I1455" s="1"/>
      <c r="J1455" s="1"/>
      <c r="K1455" s="1"/>
      <c r="L1455" s="1"/>
      <c r="M1455" s="1"/>
      <c r="N1455" s="1"/>
      <c r="O1455" s="1"/>
      <c r="P1455" s="1"/>
      <c r="Q1455" s="1"/>
      <c r="R1455" s="1"/>
      <c r="S1455" s="1"/>
      <c r="T1455" s="1"/>
    </row>
    <row r="1456" spans="1:20">
      <c r="A1456"/>
      <c r="B1456"/>
      <c r="C1456"/>
      <c r="D1456" s="1"/>
      <c r="E1456" s="1"/>
      <c r="F1456" s="1"/>
      <c r="G1456" s="1"/>
      <c r="H1456" s="1"/>
      <c r="I1456" s="1"/>
      <c r="J1456" s="1"/>
      <c r="K1456" s="1"/>
      <c r="L1456" s="1"/>
      <c r="M1456" s="1"/>
      <c r="N1456" s="1"/>
      <c r="O1456" s="1"/>
      <c r="P1456" s="1"/>
      <c r="Q1456" s="1"/>
      <c r="R1456" s="1"/>
      <c r="S1456" s="1"/>
      <c r="T1456" s="1"/>
    </row>
    <row r="1457" spans="1:20">
      <c r="A1457"/>
      <c r="B1457"/>
      <c r="C1457"/>
      <c r="D1457" s="1"/>
      <c r="E1457" s="1"/>
      <c r="F1457" s="1"/>
      <c r="G1457" s="1"/>
      <c r="H1457" s="1"/>
      <c r="I1457" s="1"/>
      <c r="J1457" s="1"/>
      <c r="K1457" s="1"/>
      <c r="L1457" s="1"/>
      <c r="M1457" s="1"/>
      <c r="N1457" s="1"/>
      <c r="O1457" s="1"/>
      <c r="P1457" s="1"/>
      <c r="Q1457" s="1"/>
      <c r="R1457" s="1"/>
      <c r="S1457" s="1"/>
      <c r="T1457" s="1"/>
    </row>
    <row r="1458" spans="1:20">
      <c r="A1458"/>
      <c r="B1458"/>
      <c r="C1458"/>
      <c r="D1458" s="1"/>
      <c r="E1458" s="1"/>
      <c r="F1458" s="1"/>
      <c r="G1458" s="1"/>
      <c r="H1458" s="1"/>
      <c r="I1458" s="1"/>
      <c r="J1458" s="1"/>
      <c r="K1458" s="1"/>
      <c r="L1458" s="1"/>
      <c r="M1458" s="1"/>
      <c r="N1458" s="1"/>
      <c r="O1458" s="1"/>
      <c r="P1458" s="1"/>
      <c r="Q1458" s="1"/>
      <c r="R1458" s="1"/>
      <c r="S1458" s="1"/>
      <c r="T1458" s="1"/>
    </row>
    <row r="1459" spans="1:20">
      <c r="A1459"/>
      <c r="B1459"/>
      <c r="C1459"/>
      <c r="D1459" s="1"/>
      <c r="E1459" s="1"/>
      <c r="F1459" s="1"/>
      <c r="G1459" s="1"/>
      <c r="H1459" s="1"/>
      <c r="I1459" s="1"/>
      <c r="J1459" s="1"/>
      <c r="K1459" s="1"/>
      <c r="L1459" s="1"/>
      <c r="M1459" s="1"/>
      <c r="N1459" s="1"/>
      <c r="O1459" s="1"/>
      <c r="P1459" s="1"/>
      <c r="Q1459" s="1"/>
      <c r="R1459" s="1"/>
      <c r="S1459" s="1"/>
      <c r="T1459" s="1"/>
    </row>
    <row r="1460" spans="1:20">
      <c r="A1460"/>
      <c r="B1460"/>
      <c r="C1460"/>
      <c r="D1460" s="1"/>
      <c r="E1460" s="1"/>
      <c r="F1460" s="1"/>
      <c r="G1460" s="1"/>
      <c r="H1460" s="1"/>
      <c r="I1460" s="1"/>
      <c r="J1460" s="1"/>
      <c r="K1460" s="1"/>
      <c r="L1460" s="1"/>
      <c r="M1460" s="1"/>
      <c r="N1460" s="1"/>
      <c r="O1460" s="1"/>
      <c r="P1460" s="1"/>
      <c r="Q1460" s="1"/>
      <c r="R1460" s="1"/>
      <c r="S1460" s="1"/>
      <c r="T1460" s="1"/>
    </row>
    <row r="1461" spans="1:20">
      <c r="A1461"/>
      <c r="B1461"/>
      <c r="C1461"/>
      <c r="D1461" s="1"/>
      <c r="E1461" s="1"/>
      <c r="F1461" s="1"/>
      <c r="G1461" s="1"/>
      <c r="H1461" s="1"/>
      <c r="I1461" s="1"/>
      <c r="J1461" s="1"/>
      <c r="K1461" s="1"/>
      <c r="L1461" s="1"/>
      <c r="M1461" s="1"/>
      <c r="N1461" s="1"/>
      <c r="O1461" s="1"/>
      <c r="P1461" s="1"/>
      <c r="Q1461" s="1"/>
      <c r="R1461" s="1"/>
      <c r="S1461" s="1"/>
      <c r="T1461" s="1"/>
    </row>
    <row r="1462" spans="1:20">
      <c r="A1462"/>
      <c r="B1462"/>
      <c r="C1462"/>
      <c r="D1462" s="1"/>
      <c r="E1462" s="1"/>
      <c r="F1462" s="1"/>
      <c r="G1462" s="1"/>
      <c r="H1462" s="1"/>
      <c r="I1462" s="1"/>
      <c r="J1462" s="1"/>
      <c r="K1462" s="1"/>
      <c r="L1462" s="1"/>
      <c r="M1462" s="1"/>
      <c r="N1462" s="1"/>
      <c r="O1462" s="1"/>
      <c r="P1462" s="1"/>
      <c r="Q1462" s="1"/>
      <c r="R1462" s="1"/>
      <c r="S1462" s="1"/>
      <c r="T1462" s="1"/>
    </row>
    <row r="1463" spans="1:20">
      <c r="A1463"/>
      <c r="B1463"/>
      <c r="C1463"/>
      <c r="D1463" s="1"/>
      <c r="E1463" s="1"/>
      <c r="F1463" s="1"/>
      <c r="G1463" s="1"/>
      <c r="H1463" s="1"/>
      <c r="I1463" s="1"/>
      <c r="J1463" s="1"/>
      <c r="K1463" s="1"/>
      <c r="L1463" s="1"/>
      <c r="M1463" s="1"/>
      <c r="N1463" s="1"/>
      <c r="O1463" s="1"/>
      <c r="P1463" s="1"/>
      <c r="Q1463" s="1"/>
      <c r="R1463" s="1"/>
      <c r="S1463" s="1"/>
      <c r="T1463" s="1"/>
    </row>
    <row r="1464" spans="1:20">
      <c r="A1464"/>
      <c r="B1464"/>
      <c r="C1464"/>
      <c r="D1464" s="1"/>
      <c r="E1464" s="1"/>
      <c r="F1464" s="1"/>
      <c r="G1464" s="1"/>
      <c r="H1464" s="1"/>
      <c r="I1464" s="1"/>
      <c r="J1464" s="1"/>
      <c r="K1464" s="1"/>
      <c r="L1464" s="1"/>
      <c r="M1464" s="1"/>
      <c r="N1464" s="1"/>
      <c r="O1464" s="1"/>
      <c r="P1464" s="1"/>
      <c r="Q1464" s="1"/>
      <c r="R1464" s="1"/>
      <c r="S1464" s="1"/>
      <c r="T1464" s="1"/>
    </row>
    <row r="1465" spans="1:20">
      <c r="A1465"/>
      <c r="B1465"/>
      <c r="C1465"/>
      <c r="D1465" s="1"/>
      <c r="E1465" s="1"/>
      <c r="F1465" s="1"/>
      <c r="G1465" s="1"/>
      <c r="H1465" s="1"/>
      <c r="I1465" s="1"/>
      <c r="J1465" s="1"/>
      <c r="K1465" s="1"/>
      <c r="L1465" s="1"/>
      <c r="M1465" s="1"/>
      <c r="N1465" s="1"/>
      <c r="O1465" s="1"/>
      <c r="P1465" s="1"/>
      <c r="Q1465" s="1"/>
      <c r="R1465" s="1"/>
      <c r="S1465" s="1"/>
      <c r="T1465" s="1"/>
    </row>
    <row r="1466" spans="1:20">
      <c r="A1466"/>
      <c r="B1466"/>
      <c r="C1466"/>
      <c r="D1466" s="1"/>
      <c r="E1466" s="1"/>
      <c r="F1466" s="1"/>
      <c r="G1466" s="1"/>
      <c r="H1466" s="1"/>
      <c r="I1466" s="1"/>
      <c r="J1466" s="1"/>
      <c r="K1466" s="1"/>
      <c r="L1466" s="1"/>
      <c r="M1466" s="1"/>
      <c r="N1466" s="1"/>
      <c r="O1466" s="1"/>
      <c r="P1466" s="1"/>
      <c r="Q1466" s="1"/>
      <c r="R1466" s="1"/>
      <c r="S1466" s="1"/>
      <c r="T1466" s="1"/>
    </row>
    <row r="1467" spans="1:20">
      <c r="A1467"/>
      <c r="B1467"/>
      <c r="C1467"/>
      <c r="D1467" s="1"/>
      <c r="E1467" s="1"/>
      <c r="F1467" s="1"/>
      <c r="G1467" s="1"/>
      <c r="H1467" s="1"/>
      <c r="I1467" s="1"/>
      <c r="J1467" s="1"/>
      <c r="K1467" s="1"/>
      <c r="L1467" s="1"/>
      <c r="M1467" s="1"/>
      <c r="N1467" s="1"/>
      <c r="O1467" s="1"/>
      <c r="P1467" s="1"/>
      <c r="Q1467" s="1"/>
      <c r="R1467" s="1"/>
      <c r="S1467" s="1"/>
      <c r="T1467" s="1"/>
    </row>
    <row r="1468" spans="1:20">
      <c r="A1468"/>
      <c r="B1468"/>
      <c r="C1468"/>
      <c r="D1468" s="1"/>
      <c r="E1468" s="1"/>
      <c r="F1468" s="1"/>
      <c r="G1468" s="1"/>
      <c r="H1468" s="1"/>
      <c r="I1468" s="1"/>
      <c r="J1468" s="1"/>
      <c r="K1468" s="1"/>
      <c r="L1468" s="1"/>
      <c r="M1468" s="1"/>
      <c r="N1468" s="1"/>
      <c r="O1468" s="1"/>
      <c r="P1468" s="1"/>
      <c r="Q1468" s="1"/>
      <c r="R1468" s="1"/>
      <c r="S1468" s="1"/>
      <c r="T1468" s="1"/>
    </row>
    <row r="1469" spans="1:20">
      <c r="A1469"/>
      <c r="B1469"/>
      <c r="C1469"/>
      <c r="D1469" s="1"/>
      <c r="E1469" s="1"/>
      <c r="F1469" s="1"/>
      <c r="G1469" s="1"/>
      <c r="H1469" s="1"/>
      <c r="I1469" s="1"/>
      <c r="J1469" s="1"/>
      <c r="K1469" s="1"/>
      <c r="L1469" s="1"/>
      <c r="M1469" s="1"/>
      <c r="N1469" s="1"/>
      <c r="O1469" s="1"/>
      <c r="P1469" s="1"/>
      <c r="Q1469" s="1"/>
      <c r="R1469" s="1"/>
      <c r="S1469" s="1"/>
      <c r="T1469" s="1"/>
    </row>
    <row r="1470" spans="1:20">
      <c r="A1470"/>
      <c r="B1470"/>
      <c r="C1470"/>
      <c r="D1470" s="1"/>
      <c r="E1470" s="1"/>
      <c r="F1470" s="1"/>
      <c r="G1470" s="1"/>
      <c r="H1470" s="1"/>
      <c r="I1470" s="1"/>
      <c r="J1470" s="1"/>
      <c r="K1470" s="1"/>
      <c r="L1470" s="1"/>
      <c r="M1470" s="1"/>
      <c r="N1470" s="1"/>
      <c r="O1470" s="1"/>
      <c r="P1470" s="1"/>
      <c r="Q1470" s="1"/>
      <c r="R1470" s="1"/>
      <c r="S1470" s="1"/>
      <c r="T1470" s="1"/>
    </row>
    <row r="1471" spans="1:20">
      <c r="A1471"/>
      <c r="B1471"/>
      <c r="C1471"/>
      <c r="D1471" s="1"/>
      <c r="E1471" s="1"/>
      <c r="F1471" s="1"/>
      <c r="G1471" s="1"/>
      <c r="H1471" s="1"/>
      <c r="I1471" s="1"/>
      <c r="J1471" s="1"/>
      <c r="K1471" s="1"/>
      <c r="L1471" s="1"/>
      <c r="M1471" s="1"/>
      <c r="N1471" s="1"/>
      <c r="O1471" s="1"/>
      <c r="P1471" s="1"/>
      <c r="Q1471" s="1"/>
      <c r="R1471" s="1"/>
      <c r="S1471" s="1"/>
      <c r="T1471" s="1"/>
    </row>
    <row r="1472" spans="1:20">
      <c r="A1472"/>
      <c r="B1472"/>
      <c r="C1472"/>
      <c r="D1472" s="1"/>
      <c r="E1472" s="1"/>
      <c r="F1472" s="1"/>
      <c r="G1472" s="1"/>
      <c r="H1472" s="1"/>
      <c r="I1472" s="1"/>
      <c r="J1472" s="1"/>
      <c r="K1472" s="1"/>
      <c r="L1472" s="1"/>
      <c r="M1472" s="1"/>
      <c r="N1472" s="1"/>
      <c r="O1472" s="1"/>
      <c r="P1472" s="1"/>
      <c r="Q1472" s="1"/>
      <c r="R1472" s="1"/>
      <c r="S1472" s="1"/>
      <c r="T1472" s="1"/>
    </row>
    <row r="1473" spans="1:20">
      <c r="A1473"/>
      <c r="B1473"/>
      <c r="C1473"/>
      <c r="D1473" s="1"/>
      <c r="E1473" s="1"/>
      <c r="F1473" s="1"/>
      <c r="G1473" s="1"/>
      <c r="H1473" s="1"/>
      <c r="I1473" s="1"/>
      <c r="J1473" s="1"/>
      <c r="K1473" s="1"/>
      <c r="L1473" s="1"/>
      <c r="M1473" s="1"/>
      <c r="N1473" s="1"/>
      <c r="O1473" s="1"/>
      <c r="P1473" s="1"/>
      <c r="Q1473" s="1"/>
      <c r="R1473" s="1"/>
      <c r="S1473" s="1"/>
      <c r="T1473" s="1"/>
    </row>
    <row r="1474" spans="1:20">
      <c r="A1474"/>
      <c r="B1474"/>
      <c r="C1474"/>
      <c r="D1474" s="1"/>
      <c r="E1474" s="1"/>
      <c r="F1474" s="1"/>
      <c r="G1474" s="1"/>
      <c r="H1474" s="1"/>
      <c r="I1474" s="1"/>
      <c r="J1474" s="1"/>
      <c r="K1474" s="1"/>
      <c r="L1474" s="1"/>
      <c r="M1474" s="1"/>
      <c r="N1474" s="1"/>
      <c r="O1474" s="1"/>
      <c r="P1474" s="1"/>
      <c r="Q1474" s="1"/>
      <c r="R1474" s="1"/>
      <c r="S1474" s="1"/>
      <c r="T1474" s="1"/>
    </row>
    <row r="1475" spans="1:20">
      <c r="A1475"/>
      <c r="B1475"/>
      <c r="C1475"/>
      <c r="D1475" s="1"/>
      <c r="E1475" s="1"/>
      <c r="F1475" s="1"/>
      <c r="G1475" s="1"/>
      <c r="H1475" s="1"/>
      <c r="I1475" s="1"/>
      <c r="J1475" s="1"/>
      <c r="K1475" s="1"/>
      <c r="L1475" s="1"/>
      <c r="M1475" s="1"/>
      <c r="N1475" s="1"/>
      <c r="O1475" s="1"/>
      <c r="P1475" s="1"/>
      <c r="Q1475" s="1"/>
      <c r="R1475" s="1"/>
      <c r="S1475" s="1"/>
      <c r="T1475" s="1"/>
    </row>
    <row r="1476" spans="1:20">
      <c r="A1476"/>
      <c r="B1476"/>
      <c r="C1476"/>
      <c r="D1476" s="1"/>
      <c r="E1476" s="1"/>
      <c r="F1476" s="1"/>
      <c r="G1476" s="1"/>
      <c r="H1476" s="1"/>
      <c r="I1476" s="1"/>
      <c r="J1476" s="1"/>
      <c r="K1476" s="1"/>
      <c r="L1476" s="1"/>
      <c r="M1476" s="1"/>
      <c r="N1476" s="1"/>
      <c r="O1476" s="1"/>
      <c r="P1476" s="1"/>
      <c r="Q1476" s="1"/>
      <c r="R1476" s="1"/>
      <c r="S1476" s="1"/>
      <c r="T1476" s="1"/>
    </row>
    <row r="1477" spans="1:20">
      <c r="A1477"/>
      <c r="B1477"/>
      <c r="C1477"/>
      <c r="D1477" s="1"/>
      <c r="E1477" s="1"/>
      <c r="F1477" s="1"/>
      <c r="G1477" s="1"/>
      <c r="H1477" s="1"/>
      <c r="I1477" s="1"/>
      <c r="J1477" s="1"/>
      <c r="K1477" s="1"/>
      <c r="L1477" s="1"/>
      <c r="M1477" s="1"/>
      <c r="N1477" s="1"/>
      <c r="O1477" s="1"/>
      <c r="P1477" s="1"/>
      <c r="Q1477" s="1"/>
      <c r="R1477" s="1"/>
      <c r="S1477" s="1"/>
      <c r="T1477" s="1"/>
    </row>
    <row r="1478" spans="1:20">
      <c r="A1478"/>
      <c r="B1478"/>
      <c r="C1478"/>
      <c r="D1478" s="1"/>
      <c r="E1478" s="1"/>
      <c r="F1478" s="1"/>
      <c r="G1478" s="1"/>
      <c r="H1478" s="1"/>
      <c r="I1478" s="1"/>
      <c r="J1478" s="1"/>
      <c r="K1478" s="1"/>
      <c r="L1478" s="1"/>
      <c r="M1478" s="1"/>
      <c r="N1478" s="1"/>
      <c r="O1478" s="1"/>
      <c r="P1478" s="1"/>
      <c r="Q1478" s="1"/>
      <c r="R1478" s="1"/>
      <c r="S1478" s="1"/>
      <c r="T1478" s="1"/>
    </row>
    <row r="1479" spans="1:20">
      <c r="A1479"/>
      <c r="B1479"/>
      <c r="C1479"/>
      <c r="D1479" s="1"/>
      <c r="E1479" s="1"/>
      <c r="F1479" s="1"/>
      <c r="G1479" s="1"/>
      <c r="H1479" s="1"/>
      <c r="I1479" s="1"/>
      <c r="J1479" s="1"/>
      <c r="K1479" s="1"/>
      <c r="L1479" s="1"/>
      <c r="M1479" s="1"/>
      <c r="N1479" s="1"/>
      <c r="O1479" s="1"/>
      <c r="P1479" s="1"/>
      <c r="Q1479" s="1"/>
      <c r="R1479" s="1"/>
      <c r="S1479" s="1"/>
      <c r="T1479" s="1"/>
    </row>
    <row r="1480" spans="1:20">
      <c r="A1480"/>
      <c r="B1480"/>
      <c r="C1480"/>
      <c r="D1480" s="1"/>
      <c r="E1480" s="1"/>
      <c r="F1480" s="1"/>
      <c r="G1480" s="1"/>
      <c r="H1480" s="1"/>
      <c r="I1480" s="1"/>
      <c r="J1480" s="1"/>
      <c r="K1480" s="1"/>
      <c r="L1480" s="1"/>
      <c r="M1480" s="1"/>
      <c r="N1480" s="1"/>
      <c r="O1480" s="1"/>
      <c r="P1480" s="1"/>
      <c r="Q1480" s="1"/>
      <c r="R1480" s="1"/>
      <c r="S1480" s="1"/>
      <c r="T1480" s="1"/>
    </row>
    <row r="1481" spans="1:20">
      <c r="A1481"/>
      <c r="B1481"/>
      <c r="C1481"/>
      <c r="D1481" s="1"/>
      <c r="E1481" s="1"/>
      <c r="F1481" s="1"/>
      <c r="G1481" s="1"/>
      <c r="H1481" s="1"/>
      <c r="I1481" s="1"/>
      <c r="J1481" s="1"/>
      <c r="K1481" s="1"/>
      <c r="L1481" s="1"/>
      <c r="M1481" s="1"/>
      <c r="N1481" s="1"/>
      <c r="O1481" s="1"/>
      <c r="P1481" s="1"/>
      <c r="Q1481" s="1"/>
      <c r="R1481" s="1"/>
      <c r="S1481" s="1"/>
      <c r="T1481" s="1"/>
    </row>
    <row r="1482" spans="1:20">
      <c r="A1482"/>
      <c r="B1482"/>
      <c r="C1482"/>
      <c r="D1482" s="1"/>
      <c r="E1482" s="1"/>
      <c r="F1482" s="1"/>
      <c r="G1482" s="1"/>
      <c r="H1482" s="1"/>
      <c r="I1482" s="1"/>
      <c r="J1482" s="1"/>
      <c r="K1482" s="1"/>
      <c r="L1482" s="1"/>
      <c r="M1482" s="1"/>
      <c r="N1482" s="1"/>
      <c r="O1482" s="1"/>
      <c r="P1482" s="1"/>
      <c r="Q1482" s="1"/>
      <c r="R1482" s="1"/>
      <c r="S1482" s="1"/>
      <c r="T1482" s="1"/>
    </row>
    <row r="1483" spans="1:20">
      <c r="A1483"/>
      <c r="B1483"/>
      <c r="C1483"/>
      <c r="D1483" s="1"/>
      <c r="E1483" s="1"/>
      <c r="F1483" s="1"/>
      <c r="G1483" s="1"/>
      <c r="H1483" s="1"/>
      <c r="I1483" s="1"/>
      <c r="J1483" s="1"/>
      <c r="K1483" s="1"/>
      <c r="L1483" s="1"/>
      <c r="M1483" s="1"/>
      <c r="N1483" s="1"/>
      <c r="O1483" s="1"/>
      <c r="P1483" s="1"/>
      <c r="Q1483" s="1"/>
      <c r="R1483" s="1"/>
      <c r="S1483" s="1"/>
      <c r="T1483" s="1"/>
    </row>
    <row r="1484" spans="1:20">
      <c r="A1484"/>
      <c r="B1484"/>
      <c r="C1484"/>
      <c r="D1484" s="1"/>
      <c r="E1484" s="1"/>
      <c r="F1484" s="1"/>
      <c r="G1484" s="1"/>
      <c r="H1484" s="1"/>
      <c r="I1484" s="1"/>
      <c r="J1484" s="1"/>
      <c r="K1484" s="1"/>
      <c r="L1484" s="1"/>
      <c r="M1484" s="1"/>
      <c r="N1484" s="1"/>
      <c r="O1484" s="1"/>
      <c r="P1484" s="1"/>
      <c r="Q1484" s="1"/>
      <c r="R1484" s="1"/>
      <c r="S1484" s="1"/>
      <c r="T1484" s="1"/>
    </row>
    <row r="1485" spans="1:20">
      <c r="A1485"/>
      <c r="B1485"/>
      <c r="C1485"/>
      <c r="D1485" s="1"/>
      <c r="E1485" s="1"/>
      <c r="F1485" s="1"/>
      <c r="G1485" s="1"/>
      <c r="H1485" s="1"/>
      <c r="I1485" s="1"/>
      <c r="J1485" s="1"/>
      <c r="K1485" s="1"/>
      <c r="L1485" s="1"/>
      <c r="M1485" s="1"/>
      <c r="N1485" s="1"/>
      <c r="O1485" s="1"/>
      <c r="P1485" s="1"/>
      <c r="Q1485" s="1"/>
      <c r="R1485" s="1"/>
      <c r="S1485" s="1"/>
      <c r="T1485" s="1"/>
    </row>
    <row r="1486" spans="1:20">
      <c r="A1486"/>
      <c r="B1486"/>
      <c r="C1486"/>
      <c r="D1486" s="1"/>
      <c r="E1486" s="1"/>
      <c r="F1486" s="1"/>
      <c r="G1486" s="1"/>
      <c r="H1486" s="1"/>
      <c r="I1486" s="1"/>
      <c r="J1486" s="1"/>
      <c r="K1486" s="1"/>
      <c r="L1486" s="1"/>
      <c r="M1486" s="1"/>
      <c r="N1486" s="1"/>
      <c r="O1486" s="1"/>
      <c r="P1486" s="1"/>
      <c r="Q1486" s="1"/>
      <c r="R1486" s="1"/>
      <c r="S1486" s="1"/>
      <c r="T1486" s="1"/>
    </row>
    <row r="1487" spans="1:20">
      <c r="A1487"/>
      <c r="B1487"/>
      <c r="C1487"/>
      <c r="D1487" s="1"/>
      <c r="E1487" s="1"/>
      <c r="F1487" s="1"/>
      <c r="G1487" s="1"/>
      <c r="H1487" s="1"/>
      <c r="I1487" s="1"/>
      <c r="J1487" s="1"/>
      <c r="K1487" s="1"/>
      <c r="L1487" s="1"/>
      <c r="M1487" s="1"/>
      <c r="N1487" s="1"/>
      <c r="O1487" s="1"/>
      <c r="P1487" s="1"/>
      <c r="Q1487" s="1"/>
      <c r="R1487" s="1"/>
      <c r="S1487" s="1"/>
      <c r="T1487" s="1"/>
    </row>
    <row r="1488" spans="1:20">
      <c r="A1488"/>
      <c r="B1488"/>
      <c r="C1488"/>
      <c r="D1488" s="1"/>
      <c r="E1488" s="1"/>
      <c r="F1488" s="1"/>
      <c r="G1488" s="1"/>
      <c r="H1488" s="1"/>
      <c r="I1488" s="1"/>
      <c r="J1488" s="1"/>
      <c r="K1488" s="1"/>
      <c r="L1488" s="1"/>
      <c r="M1488" s="1"/>
      <c r="N1488" s="1"/>
      <c r="O1488" s="1"/>
      <c r="P1488" s="1"/>
      <c r="Q1488" s="1"/>
      <c r="R1488" s="1"/>
      <c r="S1488" s="1"/>
      <c r="T1488" s="1"/>
    </row>
    <row r="1489" spans="1:20">
      <c r="A1489"/>
      <c r="B1489"/>
      <c r="C1489"/>
      <c r="D1489" s="1"/>
      <c r="E1489" s="1"/>
      <c r="F1489" s="1"/>
      <c r="G1489" s="1"/>
      <c r="H1489" s="1"/>
      <c r="I1489" s="1"/>
      <c r="J1489" s="1"/>
      <c r="K1489" s="1"/>
      <c r="L1489" s="1"/>
      <c r="M1489" s="1"/>
      <c r="N1489" s="1"/>
      <c r="O1489" s="1"/>
      <c r="P1489" s="1"/>
      <c r="Q1489" s="1"/>
      <c r="R1489" s="1"/>
      <c r="S1489" s="1"/>
      <c r="T1489" s="1"/>
    </row>
    <row r="1490" spans="1:20">
      <c r="A1490"/>
      <c r="B1490"/>
      <c r="C1490"/>
      <c r="D1490" s="1"/>
      <c r="E1490" s="1"/>
      <c r="F1490" s="1"/>
      <c r="G1490" s="1"/>
      <c r="H1490" s="1"/>
      <c r="I1490" s="1"/>
      <c r="J1490" s="1"/>
      <c r="K1490" s="1"/>
      <c r="L1490" s="1"/>
      <c r="M1490" s="1"/>
      <c r="N1490" s="1"/>
      <c r="O1490" s="1"/>
      <c r="P1490" s="1"/>
      <c r="Q1490" s="1"/>
      <c r="R1490" s="1"/>
      <c r="S1490" s="1"/>
      <c r="T1490" s="1"/>
    </row>
    <row r="1491" spans="1:20">
      <c r="A1491"/>
      <c r="B1491"/>
      <c r="C1491"/>
      <c r="D1491" s="1"/>
      <c r="E1491" s="1"/>
      <c r="F1491" s="1"/>
      <c r="G1491" s="1"/>
      <c r="H1491" s="1"/>
      <c r="I1491" s="1"/>
      <c r="J1491" s="1"/>
      <c r="K1491" s="1"/>
      <c r="L1491" s="1"/>
      <c r="M1491" s="1"/>
      <c r="N1491" s="1"/>
      <c r="O1491" s="1"/>
      <c r="P1491" s="1"/>
      <c r="Q1491" s="1"/>
      <c r="R1491" s="1"/>
      <c r="S1491" s="1"/>
      <c r="T1491" s="1"/>
    </row>
    <row r="1492" spans="1:20">
      <c r="A1492"/>
      <c r="B1492"/>
      <c r="C1492"/>
      <c r="D1492" s="1"/>
      <c r="E1492" s="1"/>
      <c r="F1492" s="1"/>
      <c r="G1492" s="1"/>
      <c r="H1492" s="1"/>
      <c r="I1492" s="1"/>
      <c r="J1492" s="1"/>
      <c r="K1492" s="1"/>
      <c r="L1492" s="1"/>
      <c r="M1492" s="1"/>
      <c r="N1492" s="1"/>
      <c r="O1492" s="1"/>
      <c r="P1492" s="1"/>
      <c r="Q1492" s="1"/>
      <c r="R1492" s="1"/>
      <c r="S1492" s="1"/>
      <c r="T1492" s="1"/>
    </row>
    <row r="1493" spans="1:20">
      <c r="A1493"/>
      <c r="B1493"/>
      <c r="C1493"/>
      <c r="D1493" s="1"/>
      <c r="E1493" s="1"/>
      <c r="F1493" s="1"/>
      <c r="G1493" s="1"/>
      <c r="H1493" s="1"/>
      <c r="I1493" s="1"/>
      <c r="J1493" s="1"/>
      <c r="K1493" s="1"/>
      <c r="L1493" s="1"/>
      <c r="M1493" s="1"/>
      <c r="N1493" s="1"/>
      <c r="O1493" s="1"/>
      <c r="P1493" s="1"/>
      <c r="Q1493" s="1"/>
      <c r="R1493" s="1"/>
      <c r="S1493" s="1"/>
      <c r="T1493" s="1"/>
    </row>
    <row r="1494" spans="1:20">
      <c r="A1494"/>
      <c r="B1494"/>
      <c r="C1494"/>
      <c r="D1494" s="1"/>
      <c r="E1494" s="1"/>
      <c r="F1494" s="1"/>
      <c r="G1494" s="1"/>
      <c r="H1494" s="1"/>
      <c r="I1494" s="1"/>
      <c r="J1494" s="1"/>
      <c r="K1494" s="1"/>
      <c r="L1494" s="1"/>
      <c r="M1494" s="1"/>
      <c r="N1494" s="1"/>
      <c r="O1494" s="1"/>
      <c r="P1494" s="1"/>
      <c r="Q1494" s="1"/>
      <c r="R1494" s="1"/>
      <c r="S1494" s="1"/>
      <c r="T1494" s="1"/>
    </row>
    <row r="1495" spans="1:20">
      <c r="A1495"/>
      <c r="B1495"/>
      <c r="C1495"/>
      <c r="D1495" s="1"/>
      <c r="E1495" s="1"/>
      <c r="F1495" s="1"/>
      <c r="G1495" s="1"/>
      <c r="H1495" s="1"/>
      <c r="I1495" s="1"/>
      <c r="J1495" s="1"/>
      <c r="K1495" s="1"/>
      <c r="L1495" s="1"/>
      <c r="M1495" s="1"/>
      <c r="N1495" s="1"/>
      <c r="O1495" s="1"/>
      <c r="P1495" s="1"/>
      <c r="Q1495" s="1"/>
      <c r="R1495" s="1"/>
      <c r="S1495" s="1"/>
      <c r="T1495" s="1"/>
    </row>
    <row r="1496" spans="1:20">
      <c r="A1496"/>
      <c r="B1496"/>
      <c r="C1496"/>
      <c r="D1496" s="1"/>
      <c r="E1496" s="1"/>
      <c r="F1496" s="1"/>
      <c r="G1496" s="1"/>
      <c r="H1496" s="1"/>
      <c r="I1496" s="1"/>
      <c r="J1496" s="1"/>
      <c r="K1496" s="1"/>
      <c r="L1496" s="1"/>
      <c r="M1496" s="1"/>
      <c r="N1496" s="1"/>
      <c r="O1496" s="1"/>
      <c r="P1496" s="1"/>
      <c r="Q1496" s="1"/>
      <c r="R1496" s="1"/>
      <c r="S1496" s="1"/>
      <c r="T1496" s="1"/>
    </row>
    <row r="1497" spans="1:20">
      <c r="A1497"/>
      <c r="B1497"/>
      <c r="C1497"/>
      <c r="D1497" s="1"/>
      <c r="E1497" s="1"/>
      <c r="F1497" s="1"/>
      <c r="G1497" s="1"/>
      <c r="H1497" s="1"/>
      <c r="I1497" s="1"/>
      <c r="J1497" s="1"/>
      <c r="K1497" s="1"/>
      <c r="L1497" s="1"/>
      <c r="M1497" s="1"/>
      <c r="N1497" s="1"/>
      <c r="O1497" s="1"/>
      <c r="P1497" s="1"/>
      <c r="Q1497" s="1"/>
      <c r="R1497" s="1"/>
      <c r="S1497" s="1"/>
      <c r="T1497" s="1"/>
    </row>
    <row r="1498" spans="1:20">
      <c r="A1498"/>
      <c r="B1498"/>
      <c r="C1498"/>
    </row>
    <row r="1499" spans="1:20">
      <c r="A1499"/>
      <c r="B1499"/>
      <c r="C1499"/>
    </row>
    <row r="1500" spans="1:20">
      <c r="A1500"/>
      <c r="B1500"/>
      <c r="C1500"/>
    </row>
    <row r="1501" spans="1:20">
      <c r="A1501"/>
      <c r="B1501"/>
      <c r="C1501"/>
    </row>
    <row r="1502" spans="1:20">
      <c r="A1502"/>
      <c r="B1502"/>
      <c r="C1502"/>
    </row>
    <row r="1503" spans="1:20">
      <c r="A1503"/>
      <c r="B1503"/>
      <c r="C1503"/>
    </row>
    <row r="1504" spans="1:20">
      <c r="A1504"/>
      <c r="B1504"/>
      <c r="C1504"/>
    </row>
    <row r="1505" spans="1:3">
      <c r="A1505"/>
      <c r="B1505"/>
      <c r="C1505"/>
    </row>
    <row r="1506" spans="1:3">
      <c r="A1506"/>
      <c r="B1506"/>
      <c r="C1506"/>
    </row>
    <row r="1507" spans="1:3">
      <c r="A1507"/>
      <c r="B1507"/>
      <c r="C1507"/>
    </row>
    <row r="1508" spans="1:3">
      <c r="A1508"/>
      <c r="B1508"/>
      <c r="C1508"/>
    </row>
    <row r="1509" spans="1:3">
      <c r="A1509"/>
      <c r="B1509"/>
      <c r="C1509"/>
    </row>
    <row r="1510" spans="1:3">
      <c r="A1510"/>
      <c r="B1510"/>
      <c r="C1510"/>
    </row>
    <row r="1511" spans="1:3">
      <c r="A1511"/>
      <c r="B1511"/>
      <c r="C1511"/>
    </row>
    <row r="1512" spans="1:3">
      <c r="A1512"/>
      <c r="B1512"/>
      <c r="C1512"/>
    </row>
    <row r="1513" spans="1:3">
      <c r="A1513"/>
      <c r="B1513"/>
      <c r="C1513"/>
    </row>
    <row r="1514" spans="1:3">
      <c r="A1514"/>
      <c r="B1514"/>
      <c r="C1514"/>
    </row>
    <row r="1515" spans="1:3">
      <c r="A1515"/>
      <c r="B1515"/>
      <c r="C1515"/>
    </row>
    <row r="1516" spans="1:3">
      <c r="A1516"/>
      <c r="B1516"/>
      <c r="C1516"/>
    </row>
    <row r="1517" spans="1:3">
      <c r="A1517"/>
      <c r="B1517"/>
      <c r="C1517"/>
    </row>
    <row r="1518" spans="1:3">
      <c r="A1518"/>
      <c r="B1518"/>
      <c r="C1518"/>
    </row>
    <row r="1519" spans="1:3">
      <c r="A1519"/>
      <c r="B1519"/>
      <c r="C1519"/>
    </row>
    <row r="1520" spans="1:3">
      <c r="A1520"/>
      <c r="B1520"/>
      <c r="C1520"/>
    </row>
    <row r="1521" spans="1:3">
      <c r="A1521"/>
      <c r="B1521"/>
      <c r="C1521"/>
    </row>
    <row r="1522" spans="1:3">
      <c r="A1522"/>
      <c r="B1522"/>
      <c r="C1522"/>
    </row>
    <row r="1523" spans="1:3">
      <c r="A1523"/>
      <c r="B1523"/>
      <c r="C1523"/>
    </row>
    <row r="1524" spans="1:3">
      <c r="A1524"/>
      <c r="B1524"/>
      <c r="C1524"/>
    </row>
    <row r="1525" spans="1:3">
      <c r="A1525"/>
      <c r="B1525"/>
      <c r="C1525"/>
    </row>
    <row r="1526" spans="1:3">
      <c r="A1526"/>
      <c r="B1526"/>
      <c r="C1526"/>
    </row>
    <row r="1527" spans="1:3">
      <c r="A1527"/>
      <c r="B1527"/>
      <c r="C1527"/>
    </row>
    <row r="1528" spans="1:3">
      <c r="A1528"/>
      <c r="B1528"/>
      <c r="C1528"/>
    </row>
    <row r="1529" spans="1:3">
      <c r="A1529"/>
      <c r="B1529"/>
      <c r="C1529"/>
    </row>
    <row r="1530" spans="1:3">
      <c r="A1530"/>
      <c r="B1530"/>
      <c r="C1530"/>
    </row>
    <row r="1531" spans="1:3">
      <c r="A1531"/>
      <c r="B1531"/>
      <c r="C1531"/>
    </row>
    <row r="1532" spans="1:3">
      <c r="A1532"/>
      <c r="B1532"/>
      <c r="C1532"/>
    </row>
    <row r="1533" spans="1:3">
      <c r="A1533"/>
      <c r="B1533"/>
      <c r="C1533"/>
    </row>
    <row r="1534" spans="1:3">
      <c r="A1534"/>
      <c r="B1534"/>
      <c r="C1534"/>
    </row>
    <row r="1535" spans="1:3">
      <c r="A1535"/>
      <c r="B1535"/>
      <c r="C1535"/>
    </row>
    <row r="1536" spans="1:3">
      <c r="A1536"/>
      <c r="B1536"/>
      <c r="C1536"/>
    </row>
    <row r="1537" spans="1:3">
      <c r="A1537"/>
      <c r="B1537"/>
      <c r="C1537"/>
    </row>
    <row r="1538" spans="1:3">
      <c r="A1538"/>
      <c r="B1538"/>
      <c r="C1538"/>
    </row>
    <row r="1539" spans="1:3">
      <c r="A1539"/>
      <c r="B1539"/>
      <c r="C1539"/>
    </row>
    <row r="1540" spans="1:3">
      <c r="A1540"/>
      <c r="B1540"/>
      <c r="C1540"/>
    </row>
    <row r="1541" spans="1:3">
      <c r="A1541"/>
      <c r="B1541"/>
      <c r="C1541"/>
    </row>
    <row r="1542" spans="1:3">
      <c r="A1542"/>
      <c r="B1542"/>
      <c r="C1542"/>
    </row>
    <row r="1543" spans="1:3">
      <c r="A1543"/>
      <c r="B1543"/>
      <c r="C1543"/>
    </row>
    <row r="1544" spans="1:3">
      <c r="A1544"/>
      <c r="B1544"/>
      <c r="C1544"/>
    </row>
    <row r="1545" spans="1:3">
      <c r="A1545"/>
      <c r="B1545"/>
      <c r="C1545"/>
    </row>
    <row r="1546" spans="1:3">
      <c r="A1546"/>
      <c r="B1546"/>
      <c r="C1546"/>
    </row>
    <row r="1547" spans="1:3">
      <c r="A1547"/>
      <c r="B1547"/>
      <c r="C1547"/>
    </row>
    <row r="1548" spans="1:3">
      <c r="A1548"/>
      <c r="B1548"/>
      <c r="C1548"/>
    </row>
    <row r="1549" spans="1:3">
      <c r="A1549"/>
      <c r="B1549"/>
      <c r="C1549"/>
    </row>
    <row r="1550" spans="1:3">
      <c r="A1550"/>
      <c r="B1550"/>
      <c r="C1550"/>
    </row>
    <row r="1551" spans="1:3">
      <c r="A1551"/>
      <c r="B1551"/>
      <c r="C1551"/>
    </row>
    <row r="1552" spans="1:3">
      <c r="A1552"/>
      <c r="B1552"/>
      <c r="C1552"/>
    </row>
    <row r="1553" spans="1:3">
      <c r="A1553"/>
      <c r="B1553"/>
      <c r="C1553"/>
    </row>
    <row r="1554" spans="1:3">
      <c r="A1554"/>
      <c r="B1554"/>
      <c r="C1554"/>
    </row>
    <row r="1555" spans="1:3">
      <c r="A1555"/>
      <c r="B1555"/>
      <c r="C1555"/>
    </row>
    <row r="1556" spans="1:3">
      <c r="A1556"/>
      <c r="B1556"/>
      <c r="C1556"/>
    </row>
    <row r="1557" spans="1:3">
      <c r="A1557"/>
      <c r="B1557"/>
      <c r="C1557"/>
    </row>
    <row r="1558" spans="1:3">
      <c r="A1558"/>
      <c r="B1558"/>
      <c r="C1558"/>
    </row>
    <row r="1559" spans="1:3">
      <c r="A1559"/>
      <c r="B1559"/>
      <c r="C1559"/>
    </row>
    <row r="1560" spans="1:3">
      <c r="A1560"/>
      <c r="B1560"/>
      <c r="C1560"/>
    </row>
    <row r="1561" spans="1:3">
      <c r="A1561"/>
      <c r="B1561"/>
      <c r="C1561"/>
    </row>
    <row r="1562" spans="1:3">
      <c r="A1562"/>
      <c r="B1562"/>
      <c r="C1562"/>
    </row>
    <row r="1563" spans="1:3">
      <c r="A1563"/>
      <c r="B1563"/>
      <c r="C1563"/>
    </row>
    <row r="1564" spans="1:3">
      <c r="A1564"/>
      <c r="B1564"/>
      <c r="C1564"/>
    </row>
    <row r="1565" spans="1:3">
      <c r="A1565"/>
      <c r="B1565"/>
      <c r="C1565"/>
    </row>
    <row r="1566" spans="1:3">
      <c r="A1566"/>
      <c r="B1566"/>
      <c r="C1566"/>
    </row>
    <row r="1567" spans="1:3">
      <c r="A1567"/>
      <c r="B1567"/>
      <c r="C1567"/>
    </row>
    <row r="1568" spans="1:3">
      <c r="A1568"/>
      <c r="B1568"/>
      <c r="C1568"/>
    </row>
    <row r="1569" spans="1:3">
      <c r="A1569"/>
      <c r="B1569"/>
      <c r="C1569"/>
    </row>
    <row r="1570" spans="1:3">
      <c r="A1570"/>
      <c r="B1570"/>
      <c r="C1570"/>
    </row>
    <row r="1571" spans="1:3">
      <c r="A1571"/>
      <c r="B1571"/>
      <c r="C1571"/>
    </row>
    <row r="1572" spans="1:3">
      <c r="A1572"/>
      <c r="B1572"/>
      <c r="C1572"/>
    </row>
    <row r="1573" spans="1:3">
      <c r="A1573"/>
      <c r="B1573"/>
      <c r="C1573"/>
    </row>
    <row r="1574" spans="1:3">
      <c r="A1574"/>
      <c r="B1574"/>
      <c r="C1574"/>
    </row>
    <row r="1575" spans="1:3">
      <c r="A1575"/>
      <c r="B1575"/>
      <c r="C1575"/>
    </row>
    <row r="1576" spans="1:3">
      <c r="A1576"/>
      <c r="B1576"/>
      <c r="C1576"/>
    </row>
    <row r="1577" spans="1:3">
      <c r="A1577"/>
      <c r="B1577"/>
      <c r="C1577"/>
    </row>
    <row r="1578" spans="1:3">
      <c r="A1578"/>
      <c r="B1578"/>
      <c r="C1578"/>
    </row>
    <row r="1579" spans="1:3">
      <c r="A1579"/>
      <c r="B1579"/>
      <c r="C1579"/>
    </row>
    <row r="1580" spans="1:3">
      <c r="A1580"/>
      <c r="B1580"/>
      <c r="C1580"/>
    </row>
    <row r="1581" spans="1:3">
      <c r="A1581"/>
      <c r="B1581"/>
      <c r="C1581"/>
    </row>
    <row r="1582" spans="1:3">
      <c r="A1582"/>
      <c r="B1582"/>
      <c r="C1582"/>
    </row>
    <row r="1583" spans="1:3">
      <c r="A1583"/>
      <c r="B1583"/>
      <c r="C1583"/>
    </row>
    <row r="1584" spans="1:3">
      <c r="A1584"/>
      <c r="B1584"/>
      <c r="C1584"/>
    </row>
    <row r="1585" spans="1:3">
      <c r="A1585"/>
      <c r="B1585"/>
      <c r="C1585"/>
    </row>
    <row r="1586" spans="1:3">
      <c r="A1586"/>
      <c r="B1586"/>
      <c r="C1586"/>
    </row>
    <row r="1587" spans="1:3">
      <c r="A1587"/>
      <c r="B1587"/>
      <c r="C1587"/>
    </row>
    <row r="1588" spans="1:3">
      <c r="A1588"/>
      <c r="B1588"/>
      <c r="C1588"/>
    </row>
    <row r="1589" spans="1:3">
      <c r="A1589"/>
      <c r="B1589"/>
      <c r="C1589"/>
    </row>
    <row r="1590" spans="1:3">
      <c r="A1590"/>
      <c r="B1590"/>
      <c r="C1590"/>
    </row>
    <row r="1591" spans="1:3">
      <c r="A1591"/>
      <c r="B1591"/>
      <c r="C1591"/>
    </row>
    <row r="1592" spans="1:3">
      <c r="A1592"/>
      <c r="B1592"/>
      <c r="C1592"/>
    </row>
    <row r="1593" spans="1:3">
      <c r="A1593"/>
      <c r="B1593"/>
      <c r="C1593"/>
    </row>
    <row r="1594" spans="1:3">
      <c r="A1594"/>
      <c r="B1594"/>
      <c r="C1594"/>
    </row>
    <row r="1595" spans="1:3">
      <c r="A1595"/>
      <c r="B1595"/>
      <c r="C1595"/>
    </row>
    <row r="1596" spans="1:3">
      <c r="A1596"/>
      <c r="B1596"/>
      <c r="C1596"/>
    </row>
    <row r="1597" spans="1:3">
      <c r="A1597"/>
      <c r="B1597"/>
      <c r="C1597"/>
    </row>
    <row r="1598" spans="1:3">
      <c r="A1598"/>
      <c r="B1598"/>
      <c r="C1598"/>
    </row>
    <row r="1599" spans="1:3">
      <c r="A1599"/>
      <c r="B1599"/>
      <c r="C1599"/>
    </row>
    <row r="1600" spans="1:3">
      <c r="A1600"/>
      <c r="B1600"/>
      <c r="C1600"/>
    </row>
    <row r="1601" spans="1:3">
      <c r="A1601"/>
      <c r="B1601"/>
      <c r="C1601"/>
    </row>
    <row r="1602" spans="1:3">
      <c r="A1602"/>
      <c r="B1602"/>
      <c r="C1602"/>
    </row>
    <row r="1603" spans="1:3">
      <c r="A1603"/>
      <c r="B1603"/>
      <c r="C1603"/>
    </row>
    <row r="1604" spans="1:3">
      <c r="A1604"/>
      <c r="B1604"/>
      <c r="C1604"/>
    </row>
    <row r="1605" spans="1:3">
      <c r="A1605"/>
      <c r="B1605"/>
      <c r="C1605"/>
    </row>
    <row r="1606" spans="1:3">
      <c r="A1606"/>
      <c r="B1606"/>
      <c r="C1606"/>
    </row>
    <row r="1607" spans="1:3">
      <c r="A1607"/>
      <c r="B1607"/>
      <c r="C1607"/>
    </row>
    <row r="1608" spans="1:3">
      <c r="A1608"/>
      <c r="B1608"/>
      <c r="C1608"/>
    </row>
    <row r="1609" spans="1:3">
      <c r="A1609"/>
      <c r="B1609"/>
      <c r="C1609"/>
    </row>
    <row r="1610" spans="1:3">
      <c r="A1610"/>
      <c r="B1610"/>
      <c r="C1610"/>
    </row>
    <row r="1611" spans="1:3">
      <c r="A1611"/>
      <c r="B1611"/>
      <c r="C1611"/>
    </row>
    <row r="1612" spans="1:3">
      <c r="A1612"/>
      <c r="B1612"/>
      <c r="C1612"/>
    </row>
    <row r="1613" spans="1:3">
      <c r="A1613"/>
      <c r="B1613"/>
      <c r="C1613"/>
    </row>
    <row r="1614" spans="1:3">
      <c r="A1614"/>
      <c r="B1614"/>
      <c r="C1614"/>
    </row>
    <row r="1615" spans="1:3">
      <c r="A1615"/>
      <c r="B1615"/>
      <c r="C1615"/>
    </row>
    <row r="1616" spans="1:3">
      <c r="A1616"/>
      <c r="B1616"/>
      <c r="C1616"/>
    </row>
    <row r="1617" spans="1:3">
      <c r="A1617"/>
      <c r="B1617"/>
      <c r="C1617"/>
    </row>
    <row r="1618" spans="1:3">
      <c r="A1618"/>
      <c r="B1618"/>
      <c r="C1618"/>
    </row>
    <row r="1619" spans="1:3">
      <c r="A1619"/>
      <c r="B1619"/>
      <c r="C1619"/>
    </row>
    <row r="1620" spans="1:3">
      <c r="A1620"/>
      <c r="B1620"/>
      <c r="C1620"/>
    </row>
    <row r="1621" spans="1:3">
      <c r="A1621"/>
      <c r="B1621"/>
      <c r="C1621"/>
    </row>
    <row r="1622" spans="1:3">
      <c r="A1622"/>
      <c r="B1622"/>
      <c r="C1622"/>
    </row>
    <row r="1623" spans="1:3">
      <c r="A1623"/>
      <c r="B1623"/>
      <c r="C1623"/>
    </row>
    <row r="1624" spans="1:3">
      <c r="A1624"/>
      <c r="B1624"/>
      <c r="C1624"/>
    </row>
    <row r="1625" spans="1:3">
      <c r="A1625"/>
      <c r="B1625"/>
      <c r="C1625"/>
    </row>
    <row r="1626" spans="1:3">
      <c r="A1626"/>
      <c r="B1626"/>
      <c r="C1626"/>
    </row>
    <row r="1627" spans="1:3">
      <c r="A1627"/>
      <c r="B1627"/>
      <c r="C1627"/>
    </row>
    <row r="1628" spans="1:3">
      <c r="A1628"/>
      <c r="B1628"/>
      <c r="C1628"/>
    </row>
    <row r="1629" spans="1:3">
      <c r="A1629"/>
      <c r="B1629"/>
      <c r="C1629"/>
    </row>
    <row r="1630" spans="1:3">
      <c r="A1630"/>
      <c r="B1630"/>
      <c r="C1630"/>
    </row>
    <row r="1631" spans="1:3">
      <c r="A1631"/>
      <c r="B1631"/>
      <c r="C1631"/>
    </row>
    <row r="1632" spans="1:3">
      <c r="A1632"/>
      <c r="B1632"/>
      <c r="C1632"/>
    </row>
    <row r="1633" spans="1:3">
      <c r="A1633"/>
      <c r="B1633"/>
      <c r="C1633"/>
    </row>
    <row r="1634" spans="1:3">
      <c r="A1634"/>
      <c r="B1634"/>
      <c r="C1634"/>
    </row>
    <row r="1635" spans="1:3">
      <c r="A1635"/>
      <c r="B1635"/>
      <c r="C1635"/>
    </row>
    <row r="1636" spans="1:3">
      <c r="A1636"/>
      <c r="B1636"/>
      <c r="C1636"/>
    </row>
    <row r="1637" spans="1:3">
      <c r="A1637"/>
      <c r="B1637"/>
      <c r="C1637"/>
    </row>
    <row r="1638" spans="1:3">
      <c r="A1638"/>
      <c r="B1638"/>
      <c r="C1638"/>
    </row>
    <row r="1639" spans="1:3">
      <c r="A1639"/>
      <c r="B1639"/>
      <c r="C1639"/>
    </row>
    <row r="1640" spans="1:3">
      <c r="A1640"/>
      <c r="B1640"/>
      <c r="C1640"/>
    </row>
    <row r="1641" spans="1:3">
      <c r="A1641"/>
      <c r="B1641"/>
      <c r="C1641"/>
    </row>
    <row r="1642" spans="1:3">
      <c r="A1642"/>
      <c r="B1642"/>
      <c r="C1642"/>
    </row>
    <row r="1643" spans="1:3">
      <c r="A1643"/>
      <c r="B1643"/>
      <c r="C1643"/>
    </row>
    <row r="1644" spans="1:3">
      <c r="A1644"/>
      <c r="B1644"/>
      <c r="C1644"/>
    </row>
    <row r="1645" spans="1:3">
      <c r="A1645"/>
      <c r="B1645"/>
      <c r="C1645"/>
    </row>
    <row r="1646" spans="1:3">
      <c r="A1646"/>
      <c r="B1646"/>
      <c r="C1646"/>
    </row>
    <row r="1647" spans="1:3">
      <c r="A1647"/>
      <c r="B1647"/>
      <c r="C1647"/>
    </row>
    <row r="1648" spans="1:3">
      <c r="A1648"/>
      <c r="B1648"/>
      <c r="C1648"/>
    </row>
    <row r="1649" spans="1:3">
      <c r="A1649"/>
      <c r="B1649"/>
      <c r="C1649"/>
    </row>
    <row r="1650" spans="1:3">
      <c r="A1650"/>
      <c r="B1650"/>
      <c r="C1650"/>
    </row>
    <row r="1651" spans="1:3">
      <c r="A1651"/>
      <c r="B1651"/>
      <c r="C1651"/>
    </row>
    <row r="1652" spans="1:3">
      <c r="A1652"/>
      <c r="B1652"/>
      <c r="C1652"/>
    </row>
    <row r="1653" spans="1:3">
      <c r="A1653"/>
      <c r="B1653"/>
      <c r="C1653"/>
    </row>
    <row r="1654" spans="1:3">
      <c r="A1654"/>
      <c r="B1654"/>
      <c r="C1654"/>
    </row>
    <row r="1655" spans="1:3">
      <c r="A1655"/>
      <c r="B1655"/>
      <c r="C1655"/>
    </row>
    <row r="1656" spans="1:3">
      <c r="A1656"/>
      <c r="B1656"/>
      <c r="C1656"/>
    </row>
    <row r="1657" spans="1:3">
      <c r="A1657"/>
      <c r="B1657"/>
      <c r="C1657"/>
    </row>
    <row r="1658" spans="1:3">
      <c r="A1658"/>
      <c r="B1658"/>
      <c r="C1658"/>
    </row>
    <row r="1659" spans="1:3">
      <c r="A1659"/>
      <c r="B1659"/>
      <c r="C1659"/>
    </row>
    <row r="1660" spans="1:3">
      <c r="A1660"/>
      <c r="B1660"/>
      <c r="C1660"/>
    </row>
    <row r="1661" spans="1:3">
      <c r="A1661"/>
      <c r="B1661"/>
      <c r="C1661"/>
    </row>
    <row r="1662" spans="1:3">
      <c r="A1662"/>
      <c r="B1662"/>
      <c r="C1662"/>
    </row>
    <row r="1663" spans="1:3">
      <c r="A1663"/>
      <c r="B1663"/>
      <c r="C1663"/>
    </row>
    <row r="1664" spans="1:3">
      <c r="A1664"/>
      <c r="B1664"/>
      <c r="C1664"/>
    </row>
    <row r="1665" spans="1:3">
      <c r="A1665"/>
      <c r="B1665"/>
      <c r="C1665"/>
    </row>
    <row r="1666" spans="1:3">
      <c r="A1666"/>
      <c r="B1666"/>
      <c r="C1666"/>
    </row>
    <row r="1667" spans="1:3">
      <c r="A1667"/>
      <c r="B1667"/>
      <c r="C1667"/>
    </row>
    <row r="1668" spans="1:3">
      <c r="A1668"/>
      <c r="B1668"/>
      <c r="C1668"/>
    </row>
    <row r="1669" spans="1:3">
      <c r="A1669"/>
      <c r="B1669"/>
      <c r="C1669"/>
    </row>
    <row r="1670" spans="1:3">
      <c r="A1670"/>
      <c r="B1670"/>
      <c r="C1670"/>
    </row>
    <row r="1671" spans="1:3">
      <c r="A1671"/>
      <c r="B1671"/>
      <c r="C1671"/>
    </row>
    <row r="1672" spans="1:3">
      <c r="A1672"/>
      <c r="B1672"/>
      <c r="C1672"/>
    </row>
    <row r="1673" spans="1:3">
      <c r="A1673"/>
      <c r="B1673"/>
      <c r="C1673"/>
    </row>
    <row r="1674" spans="1:3">
      <c r="A1674"/>
      <c r="B1674"/>
      <c r="C1674"/>
    </row>
    <row r="1675" spans="1:3">
      <c r="A1675"/>
      <c r="B1675"/>
      <c r="C1675"/>
    </row>
    <row r="1676" spans="1:3">
      <c r="A1676"/>
      <c r="B1676"/>
      <c r="C1676"/>
    </row>
    <row r="1677" spans="1:3">
      <c r="A1677"/>
      <c r="B1677"/>
      <c r="C1677"/>
    </row>
    <row r="1678" spans="1:3">
      <c r="A1678"/>
      <c r="B1678"/>
      <c r="C1678"/>
    </row>
    <row r="1679" spans="1:3">
      <c r="A1679"/>
      <c r="B1679"/>
      <c r="C1679"/>
    </row>
    <row r="1680" spans="1:3">
      <c r="A1680"/>
      <c r="B1680"/>
      <c r="C1680"/>
    </row>
    <row r="1681" spans="1:3">
      <c r="A1681"/>
      <c r="B1681"/>
      <c r="C1681"/>
    </row>
    <row r="1682" spans="1:3">
      <c r="A1682"/>
      <c r="B1682"/>
      <c r="C1682"/>
    </row>
    <row r="1683" spans="1:3">
      <c r="A1683"/>
      <c r="B1683"/>
      <c r="C1683"/>
    </row>
    <row r="1684" spans="1:3">
      <c r="A1684"/>
      <c r="B1684"/>
      <c r="C1684"/>
    </row>
    <row r="1685" spans="1:3">
      <c r="A1685"/>
      <c r="B1685"/>
      <c r="C1685"/>
    </row>
    <row r="1686" spans="1:3">
      <c r="A1686"/>
      <c r="B1686"/>
      <c r="C1686"/>
    </row>
    <row r="1687" spans="1:3">
      <c r="A1687"/>
      <c r="B1687"/>
      <c r="C1687"/>
    </row>
    <row r="1688" spans="1:3">
      <c r="A1688"/>
      <c r="B1688"/>
      <c r="C1688"/>
    </row>
    <row r="1689" spans="1:3">
      <c r="A1689"/>
      <c r="B1689"/>
      <c r="C1689"/>
    </row>
    <row r="1690" spans="1:3">
      <c r="A1690"/>
      <c r="B1690"/>
      <c r="C1690"/>
    </row>
    <row r="1691" spans="1:3">
      <c r="A1691"/>
      <c r="B1691"/>
      <c r="C1691"/>
    </row>
    <row r="1692" spans="1:3">
      <c r="A1692"/>
      <c r="B1692"/>
      <c r="C1692"/>
    </row>
    <row r="1693" spans="1:3">
      <c r="A1693"/>
      <c r="B1693"/>
      <c r="C1693"/>
    </row>
    <row r="1694" spans="1:3">
      <c r="A1694"/>
      <c r="B1694"/>
      <c r="C1694"/>
    </row>
    <row r="1695" spans="1:3">
      <c r="A1695"/>
      <c r="B1695"/>
      <c r="C1695"/>
    </row>
    <row r="1696" spans="1:3">
      <c r="A1696"/>
      <c r="B1696"/>
      <c r="C1696"/>
    </row>
    <row r="1697" spans="1:3">
      <c r="A1697"/>
      <c r="B1697"/>
      <c r="C1697"/>
    </row>
    <row r="1698" spans="1:3">
      <c r="A1698"/>
      <c r="B1698"/>
      <c r="C1698"/>
    </row>
    <row r="1699" spans="1:3">
      <c r="A1699"/>
      <c r="B1699"/>
      <c r="C1699"/>
    </row>
    <row r="1700" spans="1:3">
      <c r="A1700"/>
      <c r="B1700"/>
      <c r="C1700"/>
    </row>
    <row r="1701" spans="1:3">
      <c r="A1701"/>
      <c r="B1701"/>
      <c r="C1701"/>
    </row>
    <row r="1702" spans="1:3">
      <c r="A1702"/>
      <c r="B1702"/>
      <c r="C1702"/>
    </row>
    <row r="1703" spans="1:3">
      <c r="A1703"/>
      <c r="B1703"/>
      <c r="C1703"/>
    </row>
    <row r="1704" spans="1:3">
      <c r="A1704"/>
      <c r="B1704"/>
      <c r="C1704"/>
    </row>
    <row r="1705" spans="1:3">
      <c r="A1705"/>
      <c r="B1705"/>
      <c r="C1705"/>
    </row>
    <row r="1706" spans="1:3">
      <c r="A1706"/>
      <c r="B1706"/>
      <c r="C1706"/>
    </row>
    <row r="1707" spans="1:3">
      <c r="A1707"/>
      <c r="B1707"/>
      <c r="C1707"/>
    </row>
    <row r="1708" spans="1:3">
      <c r="A1708"/>
      <c r="B1708"/>
      <c r="C1708"/>
    </row>
    <row r="1709" spans="1:3">
      <c r="A1709"/>
      <c r="B1709"/>
      <c r="C1709"/>
    </row>
    <row r="1710" spans="1:3">
      <c r="A1710"/>
      <c r="B1710"/>
      <c r="C1710"/>
    </row>
    <row r="1711" spans="1:3">
      <c r="A1711"/>
      <c r="B1711"/>
      <c r="C1711"/>
    </row>
    <row r="1712" spans="1:3">
      <c r="A1712"/>
      <c r="B1712"/>
      <c r="C1712"/>
    </row>
    <row r="1713" spans="1:3">
      <c r="A1713"/>
      <c r="B1713"/>
      <c r="C1713"/>
    </row>
    <row r="1714" spans="1:3">
      <c r="A1714"/>
      <c r="B1714"/>
      <c r="C1714"/>
    </row>
    <row r="1715" spans="1:3">
      <c r="A1715"/>
      <c r="B1715"/>
      <c r="C1715"/>
    </row>
    <row r="1716" spans="1:3">
      <c r="A1716"/>
      <c r="B1716"/>
      <c r="C1716"/>
    </row>
    <row r="1717" spans="1:3">
      <c r="A1717"/>
      <c r="B1717"/>
      <c r="C1717"/>
    </row>
    <row r="1718" spans="1:3">
      <c r="A1718"/>
      <c r="B1718"/>
      <c r="C1718"/>
    </row>
    <row r="1719" spans="1:3">
      <c r="A1719"/>
      <c r="B1719"/>
      <c r="C1719"/>
    </row>
    <row r="1720" spans="1:3">
      <c r="A1720"/>
      <c r="B1720"/>
      <c r="C1720"/>
    </row>
    <row r="1721" spans="1:3">
      <c r="A1721"/>
      <c r="B1721"/>
      <c r="C1721"/>
    </row>
    <row r="1722" spans="1:3">
      <c r="A1722"/>
      <c r="B1722"/>
      <c r="C1722"/>
    </row>
    <row r="1723" spans="1:3">
      <c r="A1723"/>
      <c r="B1723"/>
      <c r="C1723"/>
    </row>
    <row r="1724" spans="1:3">
      <c r="A1724"/>
      <c r="B1724"/>
      <c r="C1724"/>
    </row>
    <row r="1725" spans="1:3">
      <c r="A1725"/>
      <c r="B1725"/>
      <c r="C1725"/>
    </row>
    <row r="1726" spans="1:3">
      <c r="A1726"/>
      <c r="B1726"/>
      <c r="C1726"/>
    </row>
    <row r="1727" spans="1:3">
      <c r="A1727"/>
      <c r="B1727"/>
      <c r="C1727"/>
    </row>
    <row r="1728" spans="1:3">
      <c r="A1728"/>
      <c r="B1728"/>
      <c r="C1728"/>
    </row>
    <row r="1729" spans="1:3">
      <c r="A1729"/>
      <c r="B1729"/>
      <c r="C1729"/>
    </row>
    <row r="1730" spans="1:3">
      <c r="A1730"/>
      <c r="B1730"/>
      <c r="C1730"/>
    </row>
    <row r="1731" spans="1:3">
      <c r="A1731"/>
      <c r="B1731"/>
      <c r="C1731"/>
    </row>
    <row r="1732" spans="1:3">
      <c r="A1732"/>
      <c r="B1732"/>
      <c r="C1732"/>
    </row>
    <row r="1733" spans="1:3">
      <c r="A1733"/>
      <c r="B1733"/>
      <c r="C1733"/>
    </row>
    <row r="1734" spans="1:3">
      <c r="A1734"/>
      <c r="B1734"/>
      <c r="C1734"/>
    </row>
    <row r="1735" spans="1:3">
      <c r="A1735"/>
      <c r="B1735"/>
      <c r="C1735"/>
    </row>
    <row r="1736" spans="1:3">
      <c r="A1736"/>
      <c r="B1736"/>
      <c r="C1736"/>
    </row>
    <row r="1737" spans="1:3">
      <c r="A1737"/>
      <c r="B1737"/>
      <c r="C1737"/>
    </row>
    <row r="1738" spans="1:3">
      <c r="A1738"/>
      <c r="B1738"/>
      <c r="C1738"/>
    </row>
    <row r="1739" spans="1:3">
      <c r="A1739"/>
      <c r="B1739"/>
      <c r="C1739"/>
    </row>
    <row r="1740" spans="1:3">
      <c r="A1740"/>
      <c r="B1740"/>
      <c r="C1740"/>
    </row>
    <row r="1741" spans="1:3">
      <c r="A1741"/>
      <c r="B1741"/>
      <c r="C1741"/>
    </row>
    <row r="1742" spans="1:3">
      <c r="A1742"/>
      <c r="B1742"/>
      <c r="C1742"/>
    </row>
    <row r="1743" spans="1:3">
      <c r="A1743"/>
      <c r="B1743"/>
      <c r="C1743"/>
    </row>
    <row r="1744" spans="1:3">
      <c r="A1744"/>
      <c r="B1744"/>
      <c r="C1744"/>
    </row>
    <row r="1745" spans="1:3">
      <c r="A1745"/>
      <c r="B1745"/>
      <c r="C1745"/>
    </row>
    <row r="1746" spans="1:3">
      <c r="A1746"/>
      <c r="B1746"/>
      <c r="C1746"/>
    </row>
    <row r="1747" spans="1:3">
      <c r="A1747"/>
      <c r="B1747"/>
      <c r="C1747"/>
    </row>
    <row r="1748" spans="1:3">
      <c r="A1748"/>
      <c r="B1748"/>
      <c r="C1748"/>
    </row>
    <row r="1749" spans="1:3">
      <c r="A1749"/>
      <c r="B1749"/>
      <c r="C1749"/>
    </row>
    <row r="1750" spans="1:3">
      <c r="A1750"/>
      <c r="B1750"/>
      <c r="C1750"/>
    </row>
    <row r="1751" spans="1:3">
      <c r="A1751"/>
      <c r="B1751"/>
      <c r="C1751"/>
    </row>
    <row r="1752" spans="1:3">
      <c r="A1752"/>
      <c r="B1752"/>
      <c r="C1752"/>
    </row>
    <row r="1753" spans="1:3">
      <c r="A1753"/>
      <c r="B1753"/>
      <c r="C1753"/>
    </row>
    <row r="1754" spans="1:3">
      <c r="A1754"/>
      <c r="B1754"/>
      <c r="C1754"/>
    </row>
    <row r="1755" spans="1:3">
      <c r="A1755"/>
      <c r="B1755"/>
      <c r="C1755"/>
    </row>
    <row r="1756" spans="1:3">
      <c r="A1756"/>
      <c r="B1756"/>
      <c r="C1756"/>
    </row>
    <row r="1757" spans="1:3">
      <c r="A1757"/>
      <c r="B1757"/>
      <c r="C1757"/>
    </row>
    <row r="1758" spans="1:3">
      <c r="A1758"/>
      <c r="B1758"/>
      <c r="C1758"/>
    </row>
    <row r="1759" spans="1:3">
      <c r="A1759"/>
      <c r="B1759"/>
      <c r="C1759"/>
    </row>
    <row r="1760" spans="1:3">
      <c r="A1760"/>
      <c r="B1760"/>
      <c r="C1760"/>
    </row>
    <row r="1761" spans="1:3">
      <c r="A1761"/>
      <c r="B1761"/>
      <c r="C1761"/>
    </row>
    <row r="1762" spans="1:3">
      <c r="A1762"/>
      <c r="B1762"/>
      <c r="C1762"/>
    </row>
    <row r="1763" spans="1:3">
      <c r="A1763"/>
      <c r="B1763"/>
      <c r="C1763"/>
    </row>
    <row r="1764" spans="1:3">
      <c r="A1764"/>
      <c r="B1764"/>
      <c r="C1764"/>
    </row>
    <row r="1765" spans="1:3">
      <c r="A1765"/>
      <c r="B1765"/>
      <c r="C1765"/>
    </row>
    <row r="1766" spans="1:3">
      <c r="A1766"/>
      <c r="B1766"/>
      <c r="C1766"/>
    </row>
    <row r="1767" spans="1:3">
      <c r="A1767"/>
      <c r="B1767"/>
      <c r="C1767"/>
    </row>
    <row r="1768" spans="1:3">
      <c r="A1768"/>
      <c r="B1768"/>
      <c r="C1768"/>
    </row>
    <row r="1769" spans="1:3">
      <c r="A1769"/>
      <c r="B1769"/>
      <c r="C1769"/>
    </row>
    <row r="1770" spans="1:3">
      <c r="A1770"/>
      <c r="B1770"/>
      <c r="C1770"/>
    </row>
    <row r="1771" spans="1:3">
      <c r="A1771"/>
      <c r="B1771"/>
      <c r="C1771"/>
    </row>
    <row r="1772" spans="1:3">
      <c r="A1772"/>
      <c r="B1772"/>
      <c r="C1772"/>
    </row>
    <row r="1773" spans="1:3">
      <c r="A1773"/>
      <c r="B1773"/>
      <c r="C1773"/>
    </row>
    <row r="1774" spans="1:3">
      <c r="A1774"/>
      <c r="B1774"/>
      <c r="C1774"/>
    </row>
    <row r="1775" spans="1:3">
      <c r="A1775"/>
      <c r="B1775"/>
      <c r="C1775"/>
    </row>
    <row r="1776" spans="1:3">
      <c r="A1776"/>
      <c r="B1776"/>
      <c r="C1776"/>
    </row>
    <row r="1777" spans="1:3">
      <c r="A1777"/>
      <c r="B1777"/>
      <c r="C1777"/>
    </row>
    <row r="1778" spans="1:3">
      <c r="A1778"/>
      <c r="B1778"/>
      <c r="C1778"/>
    </row>
    <row r="1779" spans="1:3">
      <c r="A1779"/>
      <c r="B1779"/>
      <c r="C1779"/>
    </row>
    <row r="1780" spans="1:3">
      <c r="A1780"/>
      <c r="B1780"/>
      <c r="C1780"/>
    </row>
    <row r="1781" spans="1:3">
      <c r="A1781"/>
      <c r="B1781"/>
      <c r="C1781"/>
    </row>
    <row r="1782" spans="1:3">
      <c r="A1782"/>
      <c r="B1782"/>
      <c r="C1782"/>
    </row>
    <row r="1783" spans="1:3">
      <c r="A1783"/>
      <c r="B1783"/>
      <c r="C1783"/>
    </row>
    <row r="1784" spans="1:3">
      <c r="A1784"/>
      <c r="B1784"/>
      <c r="C1784"/>
    </row>
    <row r="1785" spans="1:3">
      <c r="A1785"/>
      <c r="B1785"/>
      <c r="C1785"/>
    </row>
    <row r="1786" spans="1:3">
      <c r="A1786"/>
      <c r="B1786"/>
      <c r="C1786"/>
    </row>
    <row r="1787" spans="1:3">
      <c r="A1787"/>
      <c r="B1787"/>
      <c r="C1787"/>
    </row>
    <row r="1788" spans="1:3">
      <c r="A1788"/>
      <c r="B1788"/>
      <c r="C1788"/>
    </row>
    <row r="1789" spans="1:3">
      <c r="A1789"/>
      <c r="B1789"/>
      <c r="C1789"/>
    </row>
    <row r="1790" spans="1:3">
      <c r="A1790"/>
      <c r="B1790"/>
      <c r="C1790"/>
    </row>
    <row r="1791" spans="1:3">
      <c r="A1791"/>
      <c r="B1791"/>
      <c r="C1791"/>
    </row>
    <row r="1792" spans="1:3">
      <c r="A1792"/>
      <c r="B1792"/>
      <c r="C1792"/>
    </row>
    <row r="1793" spans="1:3">
      <c r="A1793"/>
      <c r="B1793"/>
      <c r="C1793"/>
    </row>
    <row r="1794" spans="1:3">
      <c r="A1794"/>
      <c r="B1794"/>
      <c r="C1794"/>
    </row>
    <row r="1795" spans="1:3">
      <c r="A1795"/>
      <c r="B1795"/>
      <c r="C1795"/>
    </row>
    <row r="1796" spans="1:3">
      <c r="A1796"/>
      <c r="B1796"/>
      <c r="C1796"/>
    </row>
    <row r="1797" spans="1:3">
      <c r="A1797"/>
      <c r="B1797"/>
      <c r="C1797"/>
    </row>
    <row r="1798" spans="1:3">
      <c r="A1798"/>
      <c r="B1798"/>
      <c r="C1798"/>
    </row>
    <row r="1799" spans="1:3">
      <c r="A1799"/>
      <c r="B1799"/>
      <c r="C1799"/>
    </row>
    <row r="1800" spans="1:3">
      <c r="A1800"/>
      <c r="B1800"/>
      <c r="C1800"/>
    </row>
    <row r="1801" spans="1:3">
      <c r="A1801"/>
      <c r="B1801"/>
      <c r="C1801"/>
    </row>
    <row r="1802" spans="1:3">
      <c r="A1802"/>
      <c r="B1802"/>
      <c r="C1802"/>
    </row>
    <row r="1803" spans="1:3">
      <c r="A1803"/>
      <c r="B1803"/>
      <c r="C1803"/>
    </row>
    <row r="1804" spans="1:3">
      <c r="A1804"/>
      <c r="B1804"/>
      <c r="C1804"/>
    </row>
    <row r="1805" spans="1:3">
      <c r="A1805"/>
      <c r="B1805"/>
      <c r="C1805"/>
    </row>
    <row r="1806" spans="1:3">
      <c r="A1806"/>
      <c r="B1806"/>
      <c r="C1806"/>
    </row>
    <row r="1807" spans="1:3">
      <c r="A1807"/>
      <c r="B1807"/>
      <c r="C1807"/>
    </row>
    <row r="1808" spans="1:3">
      <c r="A1808"/>
      <c r="B1808"/>
      <c r="C1808"/>
    </row>
    <row r="1809" spans="1:3">
      <c r="A1809"/>
      <c r="B1809"/>
      <c r="C1809"/>
    </row>
    <row r="1810" spans="1:3">
      <c r="A1810"/>
      <c r="B1810"/>
      <c r="C1810"/>
    </row>
    <row r="1811" spans="1:3">
      <c r="A1811"/>
      <c r="B1811"/>
      <c r="C1811"/>
    </row>
    <row r="1812" spans="1:3">
      <c r="A1812"/>
      <c r="B1812"/>
      <c r="C1812"/>
    </row>
    <row r="1813" spans="1:3">
      <c r="A1813"/>
      <c r="B1813"/>
      <c r="C1813"/>
    </row>
    <row r="1814" spans="1:3">
      <c r="A1814"/>
      <c r="B1814"/>
      <c r="C1814"/>
    </row>
    <row r="1815" spans="1:3">
      <c r="A1815"/>
      <c r="B1815"/>
      <c r="C1815"/>
    </row>
    <row r="1816" spans="1:3">
      <c r="A1816"/>
      <c r="B1816"/>
      <c r="C1816"/>
    </row>
    <row r="1817" spans="1:3">
      <c r="A1817"/>
      <c r="B1817"/>
      <c r="C1817"/>
    </row>
    <row r="1818" spans="1:3">
      <c r="A1818"/>
      <c r="B1818"/>
      <c r="C1818"/>
    </row>
    <row r="1819" spans="1:3">
      <c r="A1819"/>
      <c r="B1819"/>
      <c r="C1819"/>
    </row>
    <row r="1820" spans="1:3">
      <c r="A1820"/>
      <c r="B1820"/>
      <c r="C1820"/>
    </row>
    <row r="1821" spans="1:3">
      <c r="A1821"/>
      <c r="B1821"/>
      <c r="C1821"/>
    </row>
    <row r="1822" spans="1:3">
      <c r="A1822"/>
      <c r="B1822"/>
      <c r="C1822"/>
    </row>
    <row r="1823" spans="1:3">
      <c r="A1823"/>
      <c r="B1823"/>
      <c r="C1823"/>
    </row>
    <row r="1824" spans="1:3">
      <c r="A1824"/>
      <c r="B1824"/>
      <c r="C1824"/>
    </row>
    <row r="1825" spans="1:3">
      <c r="A1825"/>
      <c r="B1825"/>
      <c r="C1825"/>
    </row>
    <row r="1826" spans="1:3">
      <c r="A1826"/>
      <c r="B1826"/>
      <c r="C1826"/>
    </row>
    <row r="1827" spans="1:3">
      <c r="A1827"/>
      <c r="B1827"/>
      <c r="C1827"/>
    </row>
    <row r="1828" spans="1:3">
      <c r="A1828"/>
      <c r="B1828"/>
      <c r="C1828"/>
    </row>
    <row r="1829" spans="1:3">
      <c r="A1829"/>
      <c r="B1829"/>
      <c r="C1829"/>
    </row>
    <row r="1830" spans="1:3">
      <c r="A1830"/>
      <c r="B1830"/>
      <c r="C1830"/>
    </row>
    <row r="1831" spans="1:3">
      <c r="A1831"/>
      <c r="B1831"/>
      <c r="C1831"/>
    </row>
    <row r="1832" spans="1:3">
      <c r="A1832"/>
      <c r="B1832"/>
      <c r="C1832"/>
    </row>
    <row r="1833" spans="1:3">
      <c r="A1833"/>
      <c r="B1833"/>
      <c r="C1833"/>
    </row>
    <row r="1834" spans="1:3">
      <c r="A1834"/>
      <c r="B1834"/>
      <c r="C1834"/>
    </row>
    <row r="1835" spans="1:3">
      <c r="A1835"/>
      <c r="B1835"/>
      <c r="C1835"/>
    </row>
    <row r="1836" spans="1:3">
      <c r="A1836"/>
      <c r="B1836"/>
      <c r="C1836"/>
    </row>
    <row r="1837" spans="1:3">
      <c r="A1837"/>
      <c r="B1837"/>
      <c r="C1837"/>
    </row>
    <row r="1838" spans="1:3">
      <c r="A1838"/>
      <c r="B1838"/>
      <c r="C1838"/>
    </row>
    <row r="1839" spans="1:3">
      <c r="A1839"/>
      <c r="B1839"/>
      <c r="C1839"/>
    </row>
    <row r="1840" spans="1:3">
      <c r="A1840"/>
      <c r="B1840"/>
      <c r="C1840"/>
    </row>
    <row r="1841" spans="1:3">
      <c r="A1841"/>
      <c r="B1841"/>
      <c r="C1841"/>
    </row>
    <row r="1842" spans="1:3">
      <c r="A1842"/>
      <c r="B1842"/>
      <c r="C1842"/>
    </row>
    <row r="1843" spans="1:3">
      <c r="A1843"/>
      <c r="B1843"/>
      <c r="C1843"/>
    </row>
  </sheetData>
  <sheetProtection deleteColumns="0" deleteRows="0"/>
  <mergeCells count="11">
    <mergeCell ref="L1:M1"/>
    <mergeCell ref="B2:C2"/>
    <mergeCell ref="F2:G2"/>
    <mergeCell ref="H2:I2"/>
    <mergeCell ref="J2:K2"/>
    <mergeCell ref="L2:M2"/>
    <mergeCell ref="G8:K8"/>
    <mergeCell ref="B1:C1"/>
    <mergeCell ref="F1:G1"/>
    <mergeCell ref="H1:I1"/>
    <mergeCell ref="J1:K1"/>
  </mergeCells>
  <phoneticPr fontId="0" type="noConversion"/>
  <pageMargins left="0.2" right="0.2" top="0.69" bottom="0.55000000000000004" header="0.31" footer="0.27"/>
  <pageSetup scale="17" fitToHeight="0" orientation="landscape" r:id="rId1"/>
  <headerFooter alignWithMargins="0">
    <oddHeader>&amp;C&amp;"Courier New,Bold"&amp;14Retail/QSR 610 Test script</oddHeader>
    <oddFooter>&amp;L&amp;"Arial,Bold"v06.18.2015
&amp;C&amp;"Arial,Bold"&amp;P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0]!CAgeneratescript">
                <anchor moveWithCells="1">
                  <from>
                    <xdr:col>6</xdr:col>
                    <xdr:colOff>704850</xdr:colOff>
                    <xdr:row>2</xdr:row>
                    <xdr:rowOff>85725</xdr:rowOff>
                  </from>
                  <to>
                    <xdr:col>6</xdr:col>
                    <xdr:colOff>3524250</xdr:colOff>
                    <xdr:row>4</xdr:row>
                    <xdr:rowOff>95250</xdr:rowOff>
                  </to>
                </anchor>
              </controlPr>
            </control>
          </mc:Choice>
        </mc:AlternateContent>
        <mc:AlternateContent xmlns:mc="http://schemas.openxmlformats.org/markup-compatibility/2006">
          <mc:Choice Requires="x14">
            <control shapeId="1027" r:id="rId5" name="Button 3">
              <controlPr defaultSize="0" print="0" autoFill="0" autoPict="0" macro="[0]!ResetScript">
                <anchor moveWithCells="1" sizeWithCells="1">
                  <from>
                    <xdr:col>16</xdr:col>
                    <xdr:colOff>114300</xdr:colOff>
                    <xdr:row>2</xdr:row>
                    <xdr:rowOff>95250</xdr:rowOff>
                  </from>
                  <to>
                    <xdr:col>16</xdr:col>
                    <xdr:colOff>2028825</xdr:colOff>
                    <xdr:row>4</xdr:row>
                    <xdr:rowOff>123825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4895850</xdr:colOff>
                    <xdr:row>4</xdr:row>
                    <xdr:rowOff>95250</xdr:rowOff>
                  </from>
                  <to>
                    <xdr:col>6</xdr:col>
                    <xdr:colOff>5172075</xdr:colOff>
                    <xdr:row>6</xdr:row>
                    <xdr:rowOff>76200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37" id="{D3709CF2-2039-4AEF-A286-88867C44938A}">
            <xm:f>OR('Scope of Work'!$D$22=TRUE,'Scope of Work'!$D$23=TRUE,'Scope of Work'!$D$25=TRUE,'Scope of Work'!$D$26=TRUE,'Scope of Work'!$D$27=TRUE)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E8:F18 E173:F178 E180:F180 E182:F254 E834:F976 E255 E159:F171 E256:F461 E31:F81 E88:F156 E465:F831</xm:sqref>
        </x14:conditionalFormatting>
        <x14:conditionalFormatting xmlns:xm="http://schemas.microsoft.com/office/excel/2006/main">
          <x14:cfRule type="expression" priority="938" id="{39AF19B6-2842-4B17-A720-2EAFDAF58461}">
            <xm:f>'Scope of Work'!$D$29=TRUE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D8:D18 F8:F18 D173:D178 F173:F178 F180 D180 F182:F254 F834:F976 D834:D976 D159:D171 F159:F171 F256:F461 D182:D461 F31:F81 D31:D81 D88:D156 F88:F156 D465:D831 F465:F831</xm:sqref>
        </x14:conditionalFormatting>
        <x14:conditionalFormatting xmlns:xm="http://schemas.microsoft.com/office/excel/2006/main">
          <x14:cfRule type="expression" priority="940" id="{7CC47219-6205-4908-A9C0-0AD7C94FD61C}">
            <xm:f>'Scope of Work'!$D$28=TRUE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D8:E18 D173:E178 D180:E180 D834:E976 D159:E171 D182:E461 D31:E81 D88:E156 D465:E831</xm:sqref>
        </x14:conditionalFormatting>
        <x14:conditionalFormatting xmlns:xm="http://schemas.microsoft.com/office/excel/2006/main">
          <x14:cfRule type="expression" priority="38" id="{6F9CA352-876A-4C56-B01E-E94AF8116B6D}">
            <xm:f>'Scope of Work'!$D$22=TRUE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E19:F20</xm:sqref>
        </x14:conditionalFormatting>
        <x14:conditionalFormatting xmlns:xm="http://schemas.microsoft.com/office/excel/2006/main">
          <x14:cfRule type="expression" priority="39" id="{E67AB0D6-4FFE-4F03-8844-337A6FB416FE}">
            <xm:f>'Scope of Work'!$D$23=TRUE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D19:D21 F19:F20 E21:F21</xm:sqref>
        </x14:conditionalFormatting>
        <x14:conditionalFormatting xmlns:xm="http://schemas.microsoft.com/office/excel/2006/main">
          <x14:cfRule type="expression" priority="40" id="{D6490A3E-E315-4309-B023-3064799F421E}">
            <xm:f>'Scope of Work'!$D$24=TRUE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D19:E20 D21:F21</xm:sqref>
        </x14:conditionalFormatting>
        <x14:conditionalFormatting xmlns:xm="http://schemas.microsoft.com/office/excel/2006/main">
          <x14:cfRule type="expression" priority="35" id="{B9BAD8FF-10F8-4E64-8E58-B476A37634C5}">
            <xm:f>'Scope of Work'!$D$22=TRUE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E22:F24</xm:sqref>
        </x14:conditionalFormatting>
        <x14:conditionalFormatting xmlns:xm="http://schemas.microsoft.com/office/excel/2006/main">
          <x14:cfRule type="expression" priority="36" id="{E7412BAE-D10C-4C6C-8042-2AE09181A149}">
            <xm:f>'Scope of Work'!$D$23=TRUE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D22:D24 F22:F24</xm:sqref>
        </x14:conditionalFormatting>
        <x14:conditionalFormatting xmlns:xm="http://schemas.microsoft.com/office/excel/2006/main">
          <x14:cfRule type="expression" priority="37" id="{05F40149-2E10-4F85-B053-685EEF73F9DC}">
            <xm:f>'Scope of Work'!$D$24=TRUE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D22:E24</xm:sqref>
        </x14:conditionalFormatting>
        <x14:conditionalFormatting xmlns:xm="http://schemas.microsoft.com/office/excel/2006/main">
          <x14:cfRule type="expression" priority="32" id="{20ABF30B-6035-43CD-810B-9B92BC309A2B}">
            <xm:f>'Scope of Work'!$D$22=TRUE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E25:F30</xm:sqref>
        </x14:conditionalFormatting>
        <x14:conditionalFormatting xmlns:xm="http://schemas.microsoft.com/office/excel/2006/main">
          <x14:cfRule type="expression" priority="33" id="{30373D79-B3C8-4856-8EF7-A5541C1DA34D}">
            <xm:f>'Scope of Work'!$D$23=TRUE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D25:D30 F25:F30</xm:sqref>
        </x14:conditionalFormatting>
        <x14:conditionalFormatting xmlns:xm="http://schemas.microsoft.com/office/excel/2006/main">
          <x14:cfRule type="expression" priority="34" id="{0A318655-CBAF-4A21-9F13-AEEA6C95CCF8}">
            <xm:f>'Scope of Work'!$D$24=TRUE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D25:E30</xm:sqref>
        </x14:conditionalFormatting>
        <x14:conditionalFormatting xmlns:xm="http://schemas.microsoft.com/office/excel/2006/main">
          <x14:cfRule type="expression" priority="29" id="{2D5743C7-E1C7-4E23-BA38-DB9415B0EC92}">
            <xm:f>OR('Scope of Work'!$D$22=TRUE,'Scope of Work'!$D$23=TRUE,'Scope of Work'!$D$25=TRUE,'Scope of Work'!$D$26=TRUE,'Scope of Work'!$D$27=TRUE)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E172:F172</xm:sqref>
        </x14:conditionalFormatting>
        <x14:conditionalFormatting xmlns:xm="http://schemas.microsoft.com/office/excel/2006/main">
          <x14:cfRule type="expression" priority="30" id="{5179C02D-57F0-4DD7-A852-FEBBDDD1CA6D}">
            <xm:f>'Scope of Work'!$D$29=TRUE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D172 F172</xm:sqref>
        </x14:conditionalFormatting>
        <x14:conditionalFormatting xmlns:xm="http://schemas.microsoft.com/office/excel/2006/main">
          <x14:cfRule type="expression" priority="31" id="{F8A3C919-D2C4-4B30-876F-8DAA95C136D6}">
            <xm:f>'Scope of Work'!$D$28=TRUE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D172:E172</xm:sqref>
        </x14:conditionalFormatting>
        <x14:conditionalFormatting xmlns:xm="http://schemas.microsoft.com/office/excel/2006/main">
          <x14:cfRule type="expression" priority="26" id="{442D98DB-4ECC-4E0D-A6FB-D4A2DAECDEE8}">
            <xm:f>OR('Scope of Work'!$D$22=TRUE,'Scope of Work'!$D$23=TRUE,'Scope of Work'!$D$25=TRUE,'Scope of Work'!$D$26=TRUE,'Scope of Work'!$D$27=TRUE)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E179:F179</xm:sqref>
        </x14:conditionalFormatting>
        <x14:conditionalFormatting xmlns:xm="http://schemas.microsoft.com/office/excel/2006/main">
          <x14:cfRule type="expression" priority="27" id="{A9222F05-B1C8-44FC-A319-60D18D8D6E48}">
            <xm:f>'Scope of Work'!$D$29=TRUE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F179 D179 D181</xm:sqref>
        </x14:conditionalFormatting>
        <x14:conditionalFormatting xmlns:xm="http://schemas.microsoft.com/office/excel/2006/main">
          <x14:cfRule type="expression" priority="28" id="{0E52876D-7749-4FE9-A381-8996F1281FB5}">
            <xm:f>'Scope of Work'!$D$28=TRUE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D179:E179 D181</xm:sqref>
        </x14:conditionalFormatting>
        <x14:conditionalFormatting xmlns:xm="http://schemas.microsoft.com/office/excel/2006/main">
          <x14:cfRule type="expression" priority="23" id="{7344C322-48FD-49C8-8D7E-0A29B48B61F6}">
            <xm:f>OR('Scope of Work'!$D$22=TRUE,'Scope of Work'!$D$23=TRUE,'Scope of Work'!$D$25=TRUE,'Scope of Work'!$D$26=TRUE,'Scope of Work'!$D$27=TRUE)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E181:F181</xm:sqref>
        </x14:conditionalFormatting>
        <x14:conditionalFormatting xmlns:xm="http://schemas.microsoft.com/office/excel/2006/main">
          <x14:cfRule type="expression" priority="24" id="{98B70F64-4D27-4BFC-904E-59EE34AAA59A}">
            <xm:f>'Scope of Work'!$D$29=TRUE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F181</xm:sqref>
        </x14:conditionalFormatting>
        <x14:conditionalFormatting xmlns:xm="http://schemas.microsoft.com/office/excel/2006/main">
          <x14:cfRule type="expression" priority="25" id="{DBAF7CFF-F760-4B6E-B10F-93BB71FC7A62}">
            <xm:f>'Scope of Work'!$D$28=TRUE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E181</xm:sqref>
        </x14:conditionalFormatting>
        <x14:conditionalFormatting xmlns:xm="http://schemas.microsoft.com/office/excel/2006/main">
          <x14:cfRule type="expression" priority="20" id="{5F982102-78CE-452C-A70E-2D2791E43D3A}">
            <xm:f>'https://fisglobal.sharepoint.com/teams/DeveloperIntegrations/Shared Documents/General Processes &amp; Procedures/IP Questionnaire/[Worldpay Core Certification Questionnaire 2.1.21.xlsm]Statement of Work'!#REF!=TRUE</xm:f>
            <x14:dxf>
              <font>
                <color theme="0"/>
              </font>
              <fill>
                <patternFill>
                  <bgColor theme="0"/>
                </patternFill>
              </fill>
            </x14:dxf>
          </x14:cfRule>
          <xm:sqref>E1288:F1391</xm:sqref>
        </x14:conditionalFormatting>
        <x14:conditionalFormatting xmlns:xm="http://schemas.microsoft.com/office/excel/2006/main">
          <x14:cfRule type="expression" priority="21" id="{109A9BDC-6A16-467B-837E-36ABD62B4AED}">
            <xm:f>'https://fisglobal.sharepoint.com/teams/DeveloperIntegrations/Shared Documents/General Processes &amp; Procedures/IP Questionnaire/[Worldpay Core Certification Questionnaire 2.1.21.xlsm]Statement of Work'!#REF!=TRUE</xm:f>
            <x14:dxf>
              <font>
                <color theme="0"/>
              </font>
              <fill>
                <patternFill>
                  <bgColor theme="0"/>
                </patternFill>
              </fill>
            </x14:dxf>
          </x14:cfRule>
          <xm:sqref>F1288:F1391 D1288:D1391</xm:sqref>
        </x14:conditionalFormatting>
        <x14:conditionalFormatting xmlns:xm="http://schemas.microsoft.com/office/excel/2006/main">
          <x14:cfRule type="expression" priority="22" id="{81306DB3-0364-45C4-B990-2E4BA54CC9F4}">
            <xm:f>'https://fisglobal.sharepoint.com/teams/DeveloperIntegrations/Shared Documents/General Processes &amp; Procedures/IP Questionnaire/[Worldpay Core Certification Questionnaire 2.1.21.xlsm]Statement of Work'!#REF!=TRUE</xm:f>
            <x14:dxf>
              <font>
                <color theme="0"/>
              </font>
              <fill>
                <patternFill>
                  <bgColor theme="0"/>
                </patternFill>
              </fill>
            </x14:dxf>
          </x14:cfRule>
          <xm:sqref>D1288:E1391</xm:sqref>
        </x14:conditionalFormatting>
        <x14:conditionalFormatting xmlns:xm="http://schemas.microsoft.com/office/excel/2006/main">
          <x14:cfRule type="expression" priority="13" id="{A02D04A7-41CA-4CF1-91EF-189693AA2822}">
            <xm:f>OR('Scope of Work'!$D$22=TRUE,'Scope of Work'!$D$23=TRUE,'Scope of Work'!$D$25=TRUE,'Scope of Work'!$D$26=TRUE,'Scope of Work'!$D$27=TRUE)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E832:F833</xm:sqref>
        </x14:conditionalFormatting>
        <x14:conditionalFormatting xmlns:xm="http://schemas.microsoft.com/office/excel/2006/main">
          <x14:cfRule type="expression" priority="14" id="{49A2653D-BCF0-487F-8501-1BF22B1DE1CF}">
            <xm:f>'Scope of Work'!$D$29=TRUE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F832:F833 D832:D833</xm:sqref>
        </x14:conditionalFormatting>
        <x14:conditionalFormatting xmlns:xm="http://schemas.microsoft.com/office/excel/2006/main">
          <x14:cfRule type="expression" priority="15" id="{55168965-BF05-4402-8EE4-E2F651D8F051}">
            <xm:f>'Scope of Work'!$D$28=TRUE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D832:E833</xm:sqref>
        </x14:conditionalFormatting>
        <x14:conditionalFormatting xmlns:xm="http://schemas.microsoft.com/office/excel/2006/main">
          <x14:cfRule type="expression" priority="10" id="{13D9DA2F-5476-47A2-B325-8FA787388327}">
            <xm:f>OR('Scope of Work'!$D$22=TRUE,'Scope of Work'!$D$23=TRUE,'Scope of Work'!$D$25=TRUE,'Scope of Work'!$D$26=TRUE,'Scope of Work'!$D$27=TRUE)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E157:F158</xm:sqref>
        </x14:conditionalFormatting>
        <x14:conditionalFormatting xmlns:xm="http://schemas.microsoft.com/office/excel/2006/main">
          <x14:cfRule type="expression" priority="11" id="{B46B157A-DB81-4F8F-BF62-0CFB0AA2C56C}">
            <xm:f>'Scope of Work'!$D$29=TRUE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F157:F158 D157:D158</xm:sqref>
        </x14:conditionalFormatting>
        <x14:conditionalFormatting xmlns:xm="http://schemas.microsoft.com/office/excel/2006/main">
          <x14:cfRule type="expression" priority="12" id="{4C268B45-42B5-4C76-87B9-AC189D511F3C}">
            <xm:f>'Scope of Work'!$D$28=TRUE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D157:E158</xm:sqref>
        </x14:conditionalFormatting>
        <x14:conditionalFormatting xmlns:xm="http://schemas.microsoft.com/office/excel/2006/main">
          <x14:cfRule type="expression" priority="7" id="{325B285F-E17B-4214-BAEA-A4961ACE73EC}">
            <xm:f>'https://fisglobal.sharepoint.com/teams/DeveloperIntegrations/Shared Documents/General Processes &amp; Procedures/IP Questionnaire/[Worldpay Core Certification Questionnaire 2.1.21.xlsm]Statement of Work'!#REF!=TRUE</xm:f>
            <x14:dxf>
              <font>
                <color theme="0"/>
              </font>
              <fill>
                <patternFill>
                  <bgColor theme="0"/>
                </patternFill>
              </fill>
            </x14:dxf>
          </x14:cfRule>
          <xm:sqref>E1405:F1416 E56:F56</xm:sqref>
        </x14:conditionalFormatting>
        <x14:conditionalFormatting xmlns:xm="http://schemas.microsoft.com/office/excel/2006/main">
          <x14:cfRule type="expression" priority="8" id="{EDB55FE4-4C88-4822-80BE-AC92D7F7D7EA}">
            <xm:f>'https://fisglobal.sharepoint.com/teams/DeveloperIntegrations/Shared Documents/General Processes &amp; Procedures/IP Questionnaire/[Worldpay Core Certification Questionnaire 2.1.21.xlsm]Statement of Work'!#REF!=TRUE</xm:f>
            <x14:dxf>
              <font>
                <color theme="0"/>
              </font>
              <fill>
                <patternFill>
                  <bgColor theme="0"/>
                </patternFill>
              </fill>
            </x14:dxf>
          </x14:cfRule>
          <xm:sqref>F1405:F1416 D1405:D1416 D56 F56</xm:sqref>
        </x14:conditionalFormatting>
        <x14:conditionalFormatting xmlns:xm="http://schemas.microsoft.com/office/excel/2006/main">
          <x14:cfRule type="expression" priority="9" id="{CC363FDF-F3D0-4A4C-AB27-D10FB4143EB8}">
            <xm:f>'https://fisglobal.sharepoint.com/teams/DeveloperIntegrations/Shared Documents/General Processes &amp; Procedures/IP Questionnaire/[Worldpay Core Certification Questionnaire 2.1.21.xlsm]Statement of Work'!#REF!=TRUE</xm:f>
            <x14:dxf>
              <font>
                <color theme="0"/>
              </font>
              <fill>
                <patternFill>
                  <bgColor theme="0"/>
                </patternFill>
              </fill>
            </x14:dxf>
          </x14:cfRule>
          <xm:sqref>D1405:E1416 D56:E56</xm:sqref>
        </x14:conditionalFormatting>
        <x14:conditionalFormatting xmlns:xm="http://schemas.microsoft.com/office/excel/2006/main">
          <x14:cfRule type="expression" priority="1187" id="{5B89AAF4-8335-4480-A5CB-79ACBA028EDF}">
            <xm:f>AND('Scope of Work'!#REF!=FALSE,'Scope of Work'!$D$35=FALSE,'Scope of Work'!$D$36=FALSE,'Scope of Work'!$D$37=FALSE,'Scope of Work'!$D$38=FALSE,'Scope of Work'!#REF!=FALSE)</xm:f>
            <x14:dxf>
              <font>
                <color theme="0"/>
              </font>
              <fill>
                <patternFill>
                  <bgColor theme="0"/>
                </patternFill>
              </fill>
              <border>
                <left/>
                <right/>
                <top/>
                <bottom/>
                <vertical/>
                <horizontal/>
              </border>
            </x14:dxf>
          </x14:cfRule>
          <x14:cfRule type="expression" priority="1188" id="{7CB6143A-A8B6-4365-95D9-2E3182D0D11E}">
            <xm:f>OR('Scope of Work'!$D$31=TRUE,'Scope of Work'!$D$32=TRUE)</xm:f>
            <x14:dxf>
              <font>
                <strike val="0"/>
                <color auto="1"/>
              </font>
              <fill>
                <patternFill>
                  <bgColor rgb="FFFFFF00"/>
                </patternFill>
              </fill>
              <border>
                <left style="thin">
                  <color auto="1"/>
                </left>
                <right style="thin">
                  <color auto="1"/>
                </right>
                <top style="thin">
                  <color auto="1"/>
                </top>
                <bottom style="thin">
                  <color auto="1"/>
                </bottom>
                <vertical/>
                <horizontal/>
              </border>
            </x14:dxf>
          </x14:cfRule>
          <xm:sqref>G6</xm:sqref>
        </x14:conditionalFormatting>
        <x14:conditionalFormatting xmlns:xm="http://schemas.microsoft.com/office/excel/2006/main">
          <x14:cfRule type="expression" priority="4" id="{64EB81EF-782C-49B9-8F1E-4AAD86D7B75C}">
            <xm:f>OR('Scope of Work'!$D$22=TRUE,'Scope of Work'!$D$23=TRUE,'Scope of Work'!$D$25=TRUE,'Scope of Work'!$D$26=TRUE,'Scope of Work'!$D$27=TRUE)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E86:F86</xm:sqref>
        </x14:conditionalFormatting>
        <x14:conditionalFormatting xmlns:xm="http://schemas.microsoft.com/office/excel/2006/main">
          <x14:cfRule type="expression" priority="5" id="{8D1408FE-94F8-4D6D-A012-3DB68EF5C8EC}">
            <xm:f>'Scope of Work'!$D$29=TRUE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F86 D86</xm:sqref>
        </x14:conditionalFormatting>
        <x14:conditionalFormatting xmlns:xm="http://schemas.microsoft.com/office/excel/2006/main">
          <x14:cfRule type="expression" priority="6" id="{FA08AA59-8019-4C63-8D8F-C59C57F21B80}">
            <xm:f>'Scope of Work'!$D$28=TRUE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D86:E86</xm:sqref>
        </x14:conditionalFormatting>
        <x14:conditionalFormatting xmlns:xm="http://schemas.microsoft.com/office/excel/2006/main">
          <x14:cfRule type="expression" priority="1" id="{BFE5164A-E557-428F-9784-6B6944B30470}">
            <xm:f>OR('Scope of Work'!$D$22=TRUE,'Scope of Work'!$D$23=TRUE,'Scope of Work'!$D$25=TRUE,'Scope of Work'!$D$26=TRUE,'Scope of Work'!$D$27=TRUE)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E87:F87</xm:sqref>
        </x14:conditionalFormatting>
        <x14:conditionalFormatting xmlns:xm="http://schemas.microsoft.com/office/excel/2006/main">
          <x14:cfRule type="expression" priority="2" id="{4637415B-21FF-482B-A8B6-9A5AC25FEF6B}">
            <xm:f>'Scope of Work'!$D$29=TRUE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F87 D87</xm:sqref>
        </x14:conditionalFormatting>
        <x14:conditionalFormatting xmlns:xm="http://schemas.microsoft.com/office/excel/2006/main">
          <x14:cfRule type="expression" priority="3" id="{A0E877B4-4FDE-41B7-9E28-DE495C3EE5F2}">
            <xm:f>'Scope of Work'!$D$28=TRUE</xm:f>
            <x14:dxf>
              <font>
                <strike val="0"/>
                <color theme="0"/>
              </font>
              <fill>
                <patternFill patternType="none">
                  <bgColor auto="1"/>
                </patternFill>
              </fill>
              <border>
                <left style="thin">
                  <color auto="1"/>
                </left>
                <right style="thin">
                  <color auto="1"/>
                </right>
                <top style="thin">
                  <color auto="1"/>
                </top>
                <bottom style="thin">
                  <color auto="1"/>
                </bottom>
                <vertical/>
                <horizontal/>
              </border>
            </x14:dxf>
          </x14:cfRule>
          <xm:sqref>D87:E87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H120"/>
  <sheetViews>
    <sheetView topLeftCell="A22" zoomScale="90" zoomScaleNormal="90" workbookViewId="0">
      <selection activeCell="B37" sqref="B37:D40"/>
    </sheetView>
  </sheetViews>
  <sheetFormatPr defaultColWidth="9.140625" defaultRowHeight="12.75"/>
  <cols>
    <col min="1" max="1" width="1.5703125" style="21" customWidth="1"/>
    <col min="2" max="2" width="32.5703125" style="21" customWidth="1"/>
    <col min="3" max="4" width="35.7109375" style="21" customWidth="1"/>
    <col min="5" max="5" width="8.28515625" style="21" customWidth="1"/>
    <col min="6" max="6" width="25.28515625" style="21" bestFit="1" customWidth="1"/>
    <col min="7" max="7" width="7.7109375" style="21" customWidth="1"/>
    <col min="8" max="8" width="5.7109375" style="21" customWidth="1"/>
    <col min="9" max="9" width="6.140625" style="21" customWidth="1"/>
    <col min="10" max="10" width="9.140625" style="21" hidden="1" customWidth="1"/>
    <col min="11" max="11" width="10.140625" style="21" bestFit="1" customWidth="1"/>
    <col min="12" max="12" width="6.85546875" style="21" customWidth="1"/>
    <col min="13" max="13" width="6.85546875" style="157" customWidth="1"/>
    <col min="14" max="14" width="9.140625" style="21"/>
    <col min="15" max="15" width="13.28515625" style="21" customWidth="1"/>
    <col min="16" max="16" width="6.7109375" style="21" bestFit="1" customWidth="1"/>
    <col min="17" max="18" width="9.140625" style="21"/>
    <col min="19" max="19" width="10.42578125" style="21" customWidth="1"/>
    <col min="20" max="20" width="9.140625" style="21"/>
    <col min="21" max="21" width="3.140625" style="21" customWidth="1"/>
    <col min="22" max="26" width="9.140625" style="21"/>
    <col min="27" max="27" width="12.5703125" style="21" bestFit="1" customWidth="1"/>
    <col min="28" max="16384" width="9.140625" style="21"/>
  </cols>
  <sheetData>
    <row r="1" spans="1:34" ht="13.5" thickBot="1">
      <c r="A1" s="95"/>
      <c r="B1" s="95"/>
      <c r="C1" s="95"/>
      <c r="D1" s="95"/>
      <c r="E1" s="95"/>
      <c r="F1" s="95"/>
      <c r="G1" s="95"/>
      <c r="H1" s="95"/>
      <c r="I1" s="95"/>
      <c r="J1" s="95"/>
      <c r="K1" s="95"/>
      <c r="L1" s="95"/>
      <c r="M1" s="156"/>
      <c r="N1" s="95"/>
      <c r="O1" s="95"/>
      <c r="P1" s="95"/>
      <c r="Q1" s="95"/>
      <c r="R1" s="95"/>
      <c r="S1" s="95"/>
      <c r="T1" s="95"/>
      <c r="U1" s="95"/>
      <c r="V1" s="95"/>
      <c r="W1" s="95"/>
      <c r="X1" s="95"/>
      <c r="Y1" s="95"/>
      <c r="Z1" s="95"/>
      <c r="AA1" s="95"/>
      <c r="AB1" s="95"/>
      <c r="AC1" s="95"/>
      <c r="AD1" s="95"/>
      <c r="AE1" s="95"/>
      <c r="AF1" s="95"/>
      <c r="AG1" s="95"/>
      <c r="AH1" s="95"/>
    </row>
    <row r="2" spans="1:34" ht="13.5" thickBot="1">
      <c r="A2" s="95"/>
      <c r="B2" s="107" t="s">
        <v>3419</v>
      </c>
      <c r="C2" s="758"/>
      <c r="D2" s="759"/>
      <c r="E2" s="95"/>
      <c r="F2" s="685" t="s">
        <v>3420</v>
      </c>
      <c r="G2" s="686"/>
      <c r="H2" s="686"/>
      <c r="I2" s="687" t="b">
        <v>0</v>
      </c>
      <c r="J2" s="97"/>
      <c r="K2" s="156" t="b">
        <v>1</v>
      </c>
      <c r="L2" s="158"/>
      <c r="M2" s="156"/>
      <c r="N2" s="689" t="s">
        <v>3421</v>
      </c>
      <c r="O2" s="690"/>
      <c r="P2" s="690"/>
      <c r="Q2" s="690"/>
      <c r="R2" s="690"/>
      <c r="S2" s="690"/>
      <c r="T2" s="690"/>
      <c r="U2" s="95"/>
      <c r="V2" s="95"/>
      <c r="W2" s="95"/>
      <c r="X2" s="95"/>
      <c r="Y2" s="95"/>
      <c r="Z2" s="95"/>
      <c r="AA2" s="95"/>
      <c r="AB2" s="95"/>
      <c r="AC2" s="95"/>
      <c r="AD2" s="95"/>
      <c r="AE2" s="95"/>
      <c r="AF2" s="95"/>
      <c r="AG2" s="95"/>
      <c r="AH2" s="95"/>
    </row>
    <row r="3" spans="1:34" ht="13.5" thickBot="1">
      <c r="A3" s="95"/>
      <c r="B3" s="618" t="s">
        <v>3422</v>
      </c>
      <c r="C3" s="762" t="s">
        <v>3423</v>
      </c>
      <c r="D3" s="725"/>
      <c r="E3" s="95"/>
      <c r="F3" s="95"/>
      <c r="G3" s="95"/>
      <c r="H3" s="95"/>
      <c r="I3" s="95"/>
      <c r="J3" s="160"/>
      <c r="K3" s="156"/>
      <c r="L3" s="159"/>
      <c r="M3" s="156"/>
      <c r="N3" s="688" t="s">
        <v>3424</v>
      </c>
      <c r="O3" s="688"/>
      <c r="P3" s="691" t="s">
        <v>3425</v>
      </c>
      <c r="Q3" s="691"/>
      <c r="R3" s="691"/>
      <c r="S3" s="691"/>
      <c r="T3" s="691"/>
      <c r="U3" s="95"/>
      <c r="V3" s="95"/>
      <c r="W3" s="95"/>
      <c r="X3" s="95"/>
      <c r="Y3" s="95"/>
      <c r="Z3" s="95"/>
      <c r="AA3" s="95"/>
      <c r="AB3" s="95"/>
      <c r="AC3" s="95"/>
      <c r="AD3" s="95"/>
      <c r="AE3" s="95"/>
      <c r="AF3" s="95"/>
      <c r="AG3" s="95"/>
      <c r="AH3" s="95"/>
    </row>
    <row r="4" spans="1:34" ht="13.5" thickBot="1">
      <c r="A4" s="95"/>
      <c r="B4" s="618" t="s">
        <v>3426</v>
      </c>
      <c r="C4" s="762" t="s">
        <v>3427</v>
      </c>
      <c r="D4" s="725"/>
      <c r="E4" s="95"/>
      <c r="F4" s="685" t="s">
        <v>3428</v>
      </c>
      <c r="G4" s="686"/>
      <c r="H4" s="686"/>
      <c r="I4" s="687"/>
      <c r="K4" s="156" t="b">
        <v>0</v>
      </c>
      <c r="L4" s="95"/>
      <c r="M4" s="156"/>
      <c r="N4" s="688" t="s">
        <v>3429</v>
      </c>
      <c r="O4" s="688"/>
      <c r="P4" s="691" t="s">
        <v>3425</v>
      </c>
      <c r="Q4" s="691"/>
      <c r="R4" s="691"/>
      <c r="S4" s="691"/>
      <c r="T4" s="691"/>
      <c r="U4" s="95"/>
      <c r="V4" s="95"/>
      <c r="W4" s="95"/>
      <c r="X4" s="95"/>
      <c r="Y4" s="95"/>
      <c r="Z4" s="95"/>
      <c r="AA4" s="95"/>
      <c r="AB4" s="95"/>
      <c r="AC4" s="95"/>
      <c r="AD4" s="95"/>
      <c r="AE4" s="95"/>
      <c r="AF4" s="95"/>
      <c r="AG4" s="95"/>
      <c r="AH4" s="95"/>
    </row>
    <row r="5" spans="1:34" ht="13.5" thickBot="1">
      <c r="A5" s="95"/>
      <c r="B5" s="618" t="s">
        <v>3430</v>
      </c>
      <c r="C5" s="724" t="s">
        <v>3431</v>
      </c>
      <c r="D5" s="725"/>
      <c r="E5" s="95"/>
      <c r="F5" s="95"/>
      <c r="G5" s="95"/>
      <c r="H5" s="95"/>
      <c r="I5" s="95"/>
      <c r="J5" s="95"/>
      <c r="K5" s="95"/>
      <c r="L5" s="95"/>
      <c r="M5" s="156"/>
      <c r="N5" s="688" t="s">
        <v>3432</v>
      </c>
      <c r="O5" s="688"/>
      <c r="P5" s="691" t="s">
        <v>3433</v>
      </c>
      <c r="Q5" s="691"/>
      <c r="R5" s="691"/>
      <c r="S5" s="691"/>
      <c r="T5" s="691"/>
      <c r="U5" s="95"/>
      <c r="V5" s="95"/>
      <c r="W5" s="95"/>
      <c r="X5" s="95"/>
      <c r="Y5" s="95"/>
      <c r="Z5" s="95"/>
      <c r="AA5" s="95"/>
      <c r="AB5" s="95"/>
      <c r="AC5" s="95"/>
      <c r="AD5" s="95"/>
      <c r="AE5" s="95"/>
      <c r="AF5" s="95"/>
      <c r="AG5" s="95"/>
      <c r="AH5" s="95"/>
    </row>
    <row r="6" spans="1:34" ht="13.5" thickBot="1">
      <c r="A6" s="95"/>
      <c r="B6" s="95"/>
      <c r="C6" s="95"/>
      <c r="D6" s="95"/>
      <c r="E6" s="95"/>
      <c r="F6" s="744" t="s">
        <v>3434</v>
      </c>
      <c r="G6" s="746"/>
      <c r="H6" s="104" t="s">
        <v>3435</v>
      </c>
      <c r="I6" s="104" t="s">
        <v>3436</v>
      </c>
      <c r="J6" s="161"/>
      <c r="K6" s="162" t="s">
        <v>3437</v>
      </c>
      <c r="L6" s="104" t="s">
        <v>3438</v>
      </c>
      <c r="M6" s="156"/>
      <c r="N6" s="688" t="s">
        <v>3439</v>
      </c>
      <c r="O6" s="688"/>
      <c r="P6" s="692" t="s">
        <v>3440</v>
      </c>
      <c r="Q6" s="692"/>
      <c r="R6" s="692"/>
      <c r="S6" s="692"/>
      <c r="T6" s="692"/>
      <c r="U6" s="95"/>
      <c r="V6" s="95"/>
      <c r="W6" s="95"/>
      <c r="X6" s="95"/>
      <c r="Y6" s="95"/>
      <c r="Z6" s="95"/>
      <c r="AA6" s="95"/>
      <c r="AB6" s="95"/>
      <c r="AC6" s="95"/>
      <c r="AD6" s="95"/>
      <c r="AE6" s="95"/>
      <c r="AF6" s="95"/>
      <c r="AG6" s="95"/>
      <c r="AH6" s="95"/>
    </row>
    <row r="7" spans="1:34" ht="13.5" thickBot="1">
      <c r="A7" s="96"/>
      <c r="B7" s="618" t="s">
        <v>3441</v>
      </c>
      <c r="C7" s="762" t="s">
        <v>3442</v>
      </c>
      <c r="D7" s="725"/>
      <c r="E7" s="95"/>
      <c r="F7" s="763" t="s">
        <v>3443</v>
      </c>
      <c r="G7" s="764"/>
      <c r="H7" s="764"/>
      <c r="I7" s="764"/>
      <c r="J7" s="764"/>
      <c r="K7" s="764"/>
      <c r="L7" s="765"/>
      <c r="M7" s="156"/>
      <c r="N7" s="95"/>
      <c r="O7" s="95"/>
      <c r="P7" s="95"/>
      <c r="Q7" s="95"/>
      <c r="R7" s="95"/>
      <c r="S7" s="95"/>
      <c r="T7" s="95"/>
      <c r="U7" s="95"/>
      <c r="V7" s="95"/>
      <c r="W7" s="95"/>
      <c r="X7" s="95"/>
      <c r="Y7" s="95"/>
      <c r="Z7" s="95"/>
      <c r="AA7" s="95"/>
      <c r="AB7" s="95"/>
      <c r="AC7" s="95"/>
      <c r="AD7" s="95"/>
      <c r="AE7" s="95"/>
      <c r="AF7" s="95"/>
      <c r="AG7" s="95"/>
      <c r="AH7" s="95"/>
    </row>
    <row r="8" spans="1:34" ht="13.9" customHeight="1">
      <c r="A8" s="96"/>
      <c r="B8" s="618" t="s">
        <v>3444</v>
      </c>
      <c r="C8" s="762" t="s">
        <v>3445</v>
      </c>
      <c r="D8" s="725"/>
      <c r="E8" s="95"/>
      <c r="F8" s="714" t="s">
        <v>3446</v>
      </c>
      <c r="G8" s="715"/>
      <c r="H8" s="203" t="b">
        <v>0</v>
      </c>
      <c r="I8" s="58" t="b">
        <v>0</v>
      </c>
      <c r="J8" s="204"/>
      <c r="K8" s="205"/>
      <c r="L8" s="206"/>
      <c r="M8" s="156"/>
      <c r="N8" s="696" t="s">
        <v>3447</v>
      </c>
      <c r="O8" s="697"/>
      <c r="P8" s="693" t="b">
        <v>0</v>
      </c>
      <c r="Q8" s="702" t="s">
        <v>3448</v>
      </c>
      <c r="R8" s="703"/>
      <c r="S8" s="703"/>
      <c r="T8" s="703"/>
      <c r="U8" s="95"/>
      <c r="V8" s="95"/>
      <c r="W8" s="95"/>
      <c r="X8" s="95"/>
      <c r="Y8" s="95"/>
      <c r="Z8" s="95"/>
      <c r="AA8" s="95"/>
      <c r="AB8" s="95"/>
      <c r="AC8" s="95"/>
      <c r="AD8" s="95"/>
      <c r="AE8" s="95"/>
      <c r="AF8" s="95"/>
      <c r="AG8" s="95"/>
      <c r="AH8" s="95"/>
    </row>
    <row r="9" spans="1:34" ht="13.9" customHeight="1">
      <c r="A9" s="96"/>
      <c r="B9" s="618" t="s">
        <v>3449</v>
      </c>
      <c r="C9" s="724" t="s">
        <v>3450</v>
      </c>
      <c r="D9" s="725"/>
      <c r="E9" s="95"/>
      <c r="F9" s="683" t="s">
        <v>3451</v>
      </c>
      <c r="G9" s="684"/>
      <c r="H9" s="207" t="b">
        <v>0</v>
      </c>
      <c r="I9" s="199" t="b">
        <v>0</v>
      </c>
      <c r="J9" s="200"/>
      <c r="K9" s="99"/>
      <c r="L9" s="208"/>
      <c r="M9" s="156"/>
      <c r="N9" s="698"/>
      <c r="O9" s="699"/>
      <c r="P9" s="694"/>
      <c r="Q9" s="702"/>
      <c r="R9" s="703"/>
      <c r="S9" s="703"/>
      <c r="T9" s="703"/>
      <c r="U9" s="95"/>
      <c r="V9" s="95"/>
      <c r="W9" s="95"/>
      <c r="X9" s="95"/>
      <c r="Y9" s="95"/>
      <c r="Z9" s="95"/>
      <c r="AA9" s="95"/>
      <c r="AB9" s="95"/>
      <c r="AC9" s="95"/>
      <c r="AD9" s="95"/>
      <c r="AE9" s="95"/>
      <c r="AF9" s="95"/>
      <c r="AG9" s="95"/>
      <c r="AH9" s="95"/>
    </row>
    <row r="10" spans="1:34">
      <c r="A10" s="96"/>
      <c r="B10" s="95"/>
      <c r="C10" s="95"/>
      <c r="D10" s="95"/>
      <c r="E10" s="95"/>
      <c r="F10" s="683" t="s">
        <v>3452</v>
      </c>
      <c r="G10" s="684"/>
      <c r="H10" s="207" t="b">
        <v>0</v>
      </c>
      <c r="I10" s="199" t="b">
        <v>0</v>
      </c>
      <c r="J10" s="200"/>
      <c r="K10" s="99"/>
      <c r="L10" s="208"/>
      <c r="M10" s="156"/>
      <c r="N10" s="698"/>
      <c r="O10" s="699"/>
      <c r="P10" s="695"/>
      <c r="Q10" s="702"/>
      <c r="R10" s="703"/>
      <c r="S10" s="703"/>
      <c r="T10" s="703"/>
      <c r="U10" s="95"/>
      <c r="V10" s="95"/>
      <c r="W10" s="95"/>
      <c r="X10" s="95"/>
      <c r="Y10" s="95"/>
      <c r="Z10" s="95"/>
      <c r="AA10" s="95"/>
      <c r="AB10" s="95"/>
      <c r="AC10" s="95"/>
      <c r="AD10" s="95"/>
      <c r="AE10" s="95"/>
      <c r="AF10" s="95"/>
      <c r="AG10" s="95"/>
      <c r="AH10" s="95"/>
    </row>
    <row r="11" spans="1:34" ht="13.9" customHeight="1">
      <c r="A11" s="96"/>
      <c r="B11" s="618" t="s">
        <v>3453</v>
      </c>
      <c r="C11" s="762" t="s">
        <v>3454</v>
      </c>
      <c r="D11" s="725"/>
      <c r="E11" s="95"/>
      <c r="F11" s="683" t="s">
        <v>3455</v>
      </c>
      <c r="G11" s="684"/>
      <c r="H11" s="207" t="b">
        <v>0</v>
      </c>
      <c r="I11" s="199" t="b">
        <v>0</v>
      </c>
      <c r="J11" s="200"/>
      <c r="K11" s="99"/>
      <c r="L11" s="208"/>
      <c r="M11" s="156"/>
      <c r="N11" s="698"/>
      <c r="O11" s="699"/>
      <c r="P11" s="738" t="b">
        <v>1</v>
      </c>
      <c r="Q11" s="704" t="s">
        <v>3456</v>
      </c>
      <c r="R11" s="705"/>
      <c r="S11" s="705"/>
      <c r="T11" s="705"/>
      <c r="U11" s="95"/>
      <c r="V11" s="95"/>
      <c r="W11" s="95"/>
      <c r="X11" s="95"/>
      <c r="Y11" s="95"/>
      <c r="Z11" s="95"/>
      <c r="AA11" s="95"/>
      <c r="AB11" s="95"/>
      <c r="AC11" s="95"/>
      <c r="AD11" s="95"/>
      <c r="AE11" s="95"/>
      <c r="AF11" s="95"/>
      <c r="AG11" s="95"/>
      <c r="AH11" s="95"/>
    </row>
    <row r="12" spans="1:34" ht="13.5" thickBot="1">
      <c r="A12" s="95"/>
      <c r="B12" s="618" t="s">
        <v>3457</v>
      </c>
      <c r="C12" s="724" t="s">
        <v>3458</v>
      </c>
      <c r="D12" s="725"/>
      <c r="E12" s="95"/>
      <c r="F12" s="683" t="s">
        <v>3459</v>
      </c>
      <c r="G12" s="684"/>
      <c r="H12" s="207" t="b">
        <v>0</v>
      </c>
      <c r="I12" s="199" t="b">
        <v>0</v>
      </c>
      <c r="J12" s="200"/>
      <c r="K12" s="99"/>
      <c r="L12" s="208"/>
      <c r="M12" s="156"/>
      <c r="N12" s="700"/>
      <c r="O12" s="701"/>
      <c r="P12" s="739"/>
      <c r="Q12" s="704"/>
      <c r="R12" s="705"/>
      <c r="S12" s="705"/>
      <c r="T12" s="705"/>
      <c r="U12" s="95"/>
      <c r="V12" s="95"/>
      <c r="W12" s="95"/>
      <c r="X12" s="95"/>
      <c r="Y12" s="95"/>
      <c r="Z12" s="95"/>
      <c r="AA12" s="95"/>
      <c r="AB12" s="95"/>
      <c r="AC12" s="95"/>
      <c r="AD12" s="95"/>
      <c r="AE12" s="95"/>
      <c r="AF12" s="95"/>
      <c r="AG12" s="95"/>
      <c r="AH12" s="95"/>
    </row>
    <row r="13" spans="1:34" ht="13.5" thickBot="1">
      <c r="A13" s="95"/>
      <c r="B13" s="95"/>
      <c r="C13" s="95"/>
      <c r="D13" s="95"/>
      <c r="E13" s="95"/>
      <c r="F13" s="683" t="s">
        <v>3460</v>
      </c>
      <c r="G13" s="684"/>
      <c r="H13" s="207" t="b">
        <v>0</v>
      </c>
      <c r="I13" s="199" t="b">
        <v>0</v>
      </c>
      <c r="J13" s="200"/>
      <c r="K13" s="99"/>
      <c r="L13" s="208"/>
      <c r="M13" s="156"/>
      <c r="N13" s="95"/>
      <c r="O13" s="95"/>
      <c r="P13" s="95"/>
      <c r="Q13" s="95"/>
      <c r="R13" s="95"/>
      <c r="S13" s="95"/>
      <c r="T13" s="95"/>
      <c r="U13" s="95"/>
      <c r="V13" s="95"/>
      <c r="W13" s="95"/>
      <c r="X13" s="95"/>
      <c r="Y13" s="95"/>
      <c r="Z13" s="95"/>
      <c r="AA13" s="95"/>
      <c r="AB13" s="95"/>
      <c r="AC13" s="95"/>
      <c r="AD13" s="95"/>
      <c r="AE13" s="95"/>
      <c r="AF13" s="95"/>
      <c r="AG13" s="95"/>
      <c r="AH13" s="95"/>
    </row>
    <row r="14" spans="1:34" ht="13.15" customHeight="1">
      <c r="A14" s="95"/>
      <c r="B14" s="726" t="s">
        <v>3461</v>
      </c>
      <c r="C14" s="727"/>
      <c r="D14" s="111"/>
      <c r="E14" s="95"/>
      <c r="F14" s="683" t="s">
        <v>3462</v>
      </c>
      <c r="G14" s="684"/>
      <c r="H14" s="207" t="b">
        <v>0</v>
      </c>
      <c r="I14" s="197" t="b">
        <v>0</v>
      </c>
      <c r="J14" s="201"/>
      <c r="K14" s="202"/>
      <c r="L14" s="209"/>
      <c r="M14" s="156"/>
      <c r="N14" s="696" t="s">
        <v>3463</v>
      </c>
      <c r="O14" s="697"/>
      <c r="P14" s="693" t="b">
        <v>0</v>
      </c>
      <c r="Q14" s="702" t="s">
        <v>3464</v>
      </c>
      <c r="R14" s="703"/>
      <c r="S14" s="703"/>
      <c r="T14" s="703"/>
      <c r="U14" s="95"/>
      <c r="V14" s="95"/>
      <c r="W14" s="95"/>
      <c r="X14" s="95"/>
      <c r="Y14" s="95"/>
      <c r="Z14" s="95"/>
      <c r="AA14" s="95"/>
      <c r="AB14" s="95"/>
      <c r="AC14" s="95"/>
      <c r="AD14" s="95"/>
      <c r="AE14" s="95"/>
      <c r="AF14" s="95"/>
      <c r="AG14" s="95"/>
      <c r="AH14" s="95"/>
    </row>
    <row r="15" spans="1:34" ht="13.9" customHeight="1">
      <c r="A15" s="95"/>
      <c r="B15" s="290" t="s">
        <v>3465</v>
      </c>
      <c r="C15" s="619" t="b">
        <v>0</v>
      </c>
      <c r="D15" s="112"/>
      <c r="E15" s="95"/>
      <c r="F15" s="683" t="s">
        <v>3466</v>
      </c>
      <c r="G15" s="684"/>
      <c r="H15" s="207" t="b">
        <v>0</v>
      </c>
      <c r="I15" s="197" t="b">
        <v>0</v>
      </c>
      <c r="J15" s="200"/>
      <c r="K15" s="200"/>
      <c r="L15" s="208"/>
      <c r="M15" s="156"/>
      <c r="N15" s="698"/>
      <c r="O15" s="699"/>
      <c r="P15" s="694"/>
      <c r="Q15" s="702"/>
      <c r="R15" s="703"/>
      <c r="S15" s="703"/>
      <c r="T15" s="703"/>
      <c r="U15" s="95"/>
      <c r="V15" s="95"/>
      <c r="W15" s="95"/>
      <c r="X15" s="95"/>
      <c r="Y15" s="95"/>
      <c r="Z15" s="95"/>
      <c r="AA15" s="95"/>
      <c r="AB15" s="95"/>
      <c r="AC15" s="95"/>
      <c r="AD15" s="95"/>
      <c r="AE15" s="95"/>
      <c r="AF15" s="95"/>
      <c r="AG15" s="95"/>
      <c r="AH15" s="95"/>
    </row>
    <row r="16" spans="1:34" ht="13.9" customHeight="1">
      <c r="A16" s="95"/>
      <c r="B16" s="290" t="s">
        <v>3467</v>
      </c>
      <c r="C16" s="619" t="b">
        <v>1</v>
      </c>
      <c r="D16" s="112"/>
      <c r="E16" s="95"/>
      <c r="F16" s="708" t="s">
        <v>3468</v>
      </c>
      <c r="G16" s="709"/>
      <c r="H16" s="210"/>
      <c r="I16" s="199" t="b">
        <v>0</v>
      </c>
      <c r="J16" s="200"/>
      <c r="K16" s="99"/>
      <c r="L16" s="208"/>
      <c r="M16" s="156"/>
      <c r="N16" s="698"/>
      <c r="O16" s="699"/>
      <c r="P16" s="694"/>
      <c r="Q16" s="702"/>
      <c r="R16" s="703"/>
      <c r="S16" s="703"/>
      <c r="T16" s="703"/>
      <c r="U16" s="95"/>
      <c r="V16" s="95"/>
      <c r="W16" s="95"/>
      <c r="X16" s="95"/>
      <c r="Y16" s="95"/>
      <c r="Z16" s="95"/>
      <c r="AA16" s="95"/>
      <c r="AB16" s="95"/>
      <c r="AC16" s="95"/>
      <c r="AD16" s="95"/>
      <c r="AE16" s="95"/>
      <c r="AF16" s="95"/>
      <c r="AG16" s="95"/>
      <c r="AH16" s="95"/>
    </row>
    <row r="17" spans="1:34" ht="13.15" customHeight="1">
      <c r="A17" s="95"/>
      <c r="B17" s="290" t="s">
        <v>3469</v>
      </c>
      <c r="C17" s="208"/>
      <c r="D17" s="95"/>
      <c r="E17" s="95"/>
      <c r="F17" s="708" t="s">
        <v>3470</v>
      </c>
      <c r="G17" s="709"/>
      <c r="H17" s="207" t="b">
        <v>0</v>
      </c>
      <c r="I17" s="199" t="b">
        <v>0</v>
      </c>
      <c r="J17" s="200"/>
      <c r="K17" s="99"/>
      <c r="L17" s="208"/>
      <c r="M17" s="156"/>
      <c r="N17" s="698"/>
      <c r="O17" s="699"/>
      <c r="P17" s="694"/>
      <c r="Q17" s="702"/>
      <c r="R17" s="703"/>
      <c r="S17" s="703"/>
      <c r="T17" s="703"/>
      <c r="U17" s="95"/>
      <c r="V17" s="95"/>
      <c r="W17" s="95"/>
      <c r="X17" s="95"/>
      <c r="Y17" s="95"/>
      <c r="Z17" s="95"/>
      <c r="AA17" s="95"/>
      <c r="AB17" s="95"/>
      <c r="AC17" s="95"/>
      <c r="AD17" s="95"/>
      <c r="AE17" s="95"/>
      <c r="AF17" s="95"/>
      <c r="AG17" s="95"/>
      <c r="AH17" s="95"/>
    </row>
    <row r="18" spans="1:34" ht="13.15" customHeight="1">
      <c r="A18" s="95"/>
      <c r="B18" s="290"/>
      <c r="C18" s="208"/>
      <c r="D18" s="95"/>
      <c r="E18" s="95"/>
      <c r="F18" s="683" t="s">
        <v>3471</v>
      </c>
      <c r="G18" s="684"/>
      <c r="H18" s="291" t="b">
        <v>0</v>
      </c>
      <c r="I18" s="292"/>
      <c r="J18" s="293"/>
      <c r="K18" s="288"/>
      <c r="L18" s="289"/>
      <c r="M18" s="156"/>
      <c r="N18" s="698"/>
      <c r="O18" s="699"/>
      <c r="P18" s="694"/>
      <c r="Q18" s="702"/>
      <c r="R18" s="703"/>
      <c r="S18" s="703"/>
      <c r="T18" s="703"/>
      <c r="U18" s="95"/>
      <c r="V18" s="95"/>
      <c r="W18" s="95"/>
      <c r="X18" s="95"/>
      <c r="Y18" s="95"/>
      <c r="Z18" s="95"/>
      <c r="AA18" s="95"/>
      <c r="AB18" s="95"/>
      <c r="AC18" s="95"/>
      <c r="AD18" s="95"/>
      <c r="AE18" s="95"/>
      <c r="AF18" s="95"/>
      <c r="AG18" s="95"/>
      <c r="AH18" s="95"/>
    </row>
    <row r="19" spans="1:34" ht="13.15" customHeight="1">
      <c r="A19" s="95"/>
      <c r="B19" s="290"/>
      <c r="C19" s="208"/>
      <c r="D19" s="95"/>
      <c r="E19" s="95"/>
      <c r="F19" s="683" t="s">
        <v>3472</v>
      </c>
      <c r="G19" s="684"/>
      <c r="H19" s="291" t="b">
        <v>0</v>
      </c>
      <c r="I19" s="292" t="b">
        <v>0</v>
      </c>
      <c r="J19" s="293"/>
      <c r="K19" s="288"/>
      <c r="L19" s="289"/>
      <c r="M19" s="156"/>
      <c r="N19" s="698"/>
      <c r="O19" s="699"/>
      <c r="P19" s="694"/>
      <c r="Q19" s="702"/>
      <c r="R19" s="703"/>
      <c r="S19" s="703"/>
      <c r="T19" s="703"/>
      <c r="U19" s="95"/>
      <c r="V19" s="95"/>
      <c r="W19" s="95"/>
      <c r="X19" s="95"/>
      <c r="Y19" s="95"/>
      <c r="Z19" s="95"/>
      <c r="AA19" s="95"/>
      <c r="AB19" s="95"/>
      <c r="AC19" s="95"/>
      <c r="AD19" s="95"/>
      <c r="AE19" s="95"/>
      <c r="AF19" s="95"/>
      <c r="AG19" s="95"/>
      <c r="AH19" s="95"/>
    </row>
    <row r="20" spans="1:34" ht="13.15" customHeight="1">
      <c r="A20" s="95"/>
      <c r="B20" s="290"/>
      <c r="C20" s="208"/>
      <c r="D20" s="95"/>
      <c r="E20" s="95"/>
      <c r="F20" s="683" t="s">
        <v>3473</v>
      </c>
      <c r="G20" s="684"/>
      <c r="H20" s="291"/>
      <c r="I20" s="292"/>
      <c r="J20" s="293"/>
      <c r="K20" s="295" t="b">
        <v>0</v>
      </c>
      <c r="L20" s="294" t="b">
        <v>0</v>
      </c>
      <c r="M20" s="156"/>
      <c r="N20" s="698"/>
      <c r="O20" s="699"/>
      <c r="P20" s="694"/>
      <c r="Q20" s="702"/>
      <c r="R20" s="703"/>
      <c r="S20" s="703"/>
      <c r="T20" s="703"/>
      <c r="U20" s="95"/>
      <c r="V20" s="95"/>
      <c r="W20" s="95"/>
      <c r="X20" s="95"/>
      <c r="Y20" s="95"/>
      <c r="Z20" s="95"/>
      <c r="AA20" s="95"/>
      <c r="AB20" s="95"/>
      <c r="AC20" s="95"/>
      <c r="AD20" s="95"/>
      <c r="AE20" s="95"/>
      <c r="AF20" s="95"/>
      <c r="AG20" s="95"/>
      <c r="AH20" s="95"/>
    </row>
    <row r="21" spans="1:34" ht="13.9" customHeight="1" thickBot="1">
      <c r="A21" s="95"/>
      <c r="B21" s="290" t="s">
        <v>3474</v>
      </c>
      <c r="C21" s="668">
        <v>10000000</v>
      </c>
      <c r="D21" s="95"/>
      <c r="E21" s="95"/>
      <c r="F21" s="720" t="s">
        <v>3475</v>
      </c>
      <c r="G21" s="721"/>
      <c r="H21" s="211"/>
      <c r="I21" s="212"/>
      <c r="J21" s="213"/>
      <c r="K21" s="214" t="b">
        <v>0</v>
      </c>
      <c r="L21" s="215" t="b">
        <v>0</v>
      </c>
      <c r="M21" s="156"/>
      <c r="N21" s="698"/>
      <c r="O21" s="699"/>
      <c r="P21" s="695"/>
      <c r="Q21" s="702"/>
      <c r="R21" s="703"/>
      <c r="S21" s="703"/>
      <c r="T21" s="703"/>
      <c r="U21" s="95"/>
      <c r="V21" s="95"/>
      <c r="W21" s="95"/>
      <c r="X21" s="95"/>
      <c r="Y21" s="95"/>
      <c r="Z21" s="95"/>
      <c r="AA21" s="95"/>
      <c r="AB21" s="95"/>
      <c r="AC21" s="95"/>
      <c r="AD21" s="95"/>
      <c r="AE21" s="95"/>
      <c r="AF21" s="95"/>
      <c r="AG21" s="95"/>
      <c r="AH21" s="95"/>
    </row>
    <row r="22" spans="1:34" ht="13.9" customHeight="1" thickBot="1">
      <c r="A22" s="95"/>
      <c r="B22" s="620" t="s">
        <v>3476</v>
      </c>
      <c r="C22" s="221">
        <v>0</v>
      </c>
      <c r="D22" s="95"/>
      <c r="E22" s="95"/>
      <c r="F22" s="755" t="s">
        <v>3477</v>
      </c>
      <c r="G22" s="756"/>
      <c r="H22" s="756"/>
      <c r="I22" s="756"/>
      <c r="J22" s="756"/>
      <c r="K22" s="756"/>
      <c r="L22" s="757"/>
      <c r="M22" s="156"/>
      <c r="N22" s="700"/>
      <c r="O22" s="701"/>
      <c r="P22" s="621" t="b">
        <v>1</v>
      </c>
      <c r="Q22" s="704" t="s">
        <v>3478</v>
      </c>
      <c r="R22" s="705"/>
      <c r="S22" s="705"/>
      <c r="T22" s="705"/>
      <c r="U22" s="95"/>
      <c r="V22" s="95"/>
      <c r="W22" s="95"/>
      <c r="X22" s="95"/>
      <c r="Y22" s="95"/>
      <c r="Z22" s="95"/>
      <c r="AA22" s="95"/>
      <c r="AB22" s="95"/>
      <c r="AC22" s="95"/>
      <c r="AD22" s="95"/>
      <c r="AE22" s="95"/>
      <c r="AF22" s="95"/>
      <c r="AG22" s="95"/>
      <c r="AH22" s="95"/>
    </row>
    <row r="23" spans="1:34" ht="13.5" thickBot="1">
      <c r="A23" s="95"/>
      <c r="B23" s="95"/>
      <c r="C23" s="95"/>
      <c r="D23" s="95"/>
      <c r="E23" s="95"/>
      <c r="F23" s="714" t="s">
        <v>3462</v>
      </c>
      <c r="G23" s="715"/>
      <c r="H23" s="203" t="b">
        <v>0</v>
      </c>
      <c r="I23" s="216"/>
      <c r="J23" s="204"/>
      <c r="K23" s="217" t="b">
        <v>0</v>
      </c>
      <c r="L23" s="206"/>
      <c r="M23" s="156"/>
      <c r="N23" s="95"/>
      <c r="O23" s="95"/>
      <c r="P23" s="95"/>
      <c r="Q23" s="95"/>
      <c r="R23" s="95"/>
      <c r="S23" s="95"/>
      <c r="T23" s="95"/>
      <c r="U23" s="95"/>
      <c r="V23" s="95"/>
      <c r="W23" s="95"/>
      <c r="X23" s="95"/>
      <c r="Y23" s="95"/>
      <c r="Z23" s="95"/>
      <c r="AA23" s="95"/>
      <c r="AB23" s="95"/>
      <c r="AC23" s="95"/>
      <c r="AD23" s="95"/>
      <c r="AE23" s="95"/>
      <c r="AF23" s="95"/>
      <c r="AG23" s="95"/>
      <c r="AH23" s="95"/>
    </row>
    <row r="24" spans="1:34" ht="13.15" customHeight="1">
      <c r="A24" s="95"/>
      <c r="B24" s="760" t="s">
        <v>3479</v>
      </c>
      <c r="C24" s="58" t="b">
        <v>0</v>
      </c>
      <c r="D24" s="110" t="s">
        <v>3480</v>
      </c>
      <c r="E24" s="109"/>
      <c r="F24" s="683" t="s">
        <v>3466</v>
      </c>
      <c r="G24" s="684"/>
      <c r="H24" s="207" t="b">
        <v>0</v>
      </c>
      <c r="I24" s="197"/>
      <c r="J24" s="200"/>
      <c r="K24" s="196" t="b">
        <v>0</v>
      </c>
      <c r="L24" s="208"/>
      <c r="M24" s="156"/>
      <c r="N24" s="744" t="s">
        <v>3481</v>
      </c>
      <c r="O24" s="745"/>
      <c r="P24" s="745"/>
      <c r="Q24" s="745"/>
      <c r="R24" s="745"/>
      <c r="S24" s="745"/>
      <c r="T24" s="745"/>
      <c r="U24" s="745"/>
      <c r="V24" s="746"/>
      <c r="W24" s="95"/>
      <c r="X24" s="95"/>
      <c r="Y24" s="95"/>
      <c r="Z24" s="95"/>
      <c r="AA24" s="95"/>
      <c r="AB24" s="95"/>
      <c r="AC24" s="95"/>
      <c r="AD24" s="95"/>
      <c r="AE24" s="95"/>
      <c r="AF24" s="95"/>
      <c r="AG24" s="95"/>
      <c r="AH24" s="95"/>
    </row>
    <row r="25" spans="1:34" ht="13.15" customHeight="1">
      <c r="A25" s="95"/>
      <c r="B25" s="761"/>
      <c r="C25" s="81" t="b">
        <v>1</v>
      </c>
      <c r="D25" s="110" t="s">
        <v>3482</v>
      </c>
      <c r="E25" s="109"/>
      <c r="F25" s="710" t="s">
        <v>3460</v>
      </c>
      <c r="G25" s="711"/>
      <c r="H25" s="207" t="b">
        <v>0</v>
      </c>
      <c r="I25" s="197"/>
      <c r="J25" s="201"/>
      <c r="K25" s="198"/>
      <c r="L25" s="209"/>
      <c r="M25" s="156"/>
      <c r="N25" s="736" t="s">
        <v>3483</v>
      </c>
      <c r="O25" s="737"/>
      <c r="P25" s="737"/>
      <c r="Q25" s="740"/>
      <c r="R25" s="740"/>
      <c r="S25" s="740"/>
      <c r="T25" s="740"/>
      <c r="U25" s="740"/>
      <c r="V25" s="741"/>
      <c r="W25" s="95"/>
      <c r="X25" s="95"/>
      <c r="Y25" s="95"/>
      <c r="Z25" s="95"/>
      <c r="AA25" s="95"/>
      <c r="AB25" s="95"/>
      <c r="AC25" s="95"/>
      <c r="AD25" s="95"/>
      <c r="AE25" s="95"/>
      <c r="AF25" s="95"/>
      <c r="AG25" s="95"/>
      <c r="AH25" s="95"/>
    </row>
    <row r="26" spans="1:34" ht="13.15" customHeight="1">
      <c r="A26" s="95"/>
      <c r="B26" s="761"/>
      <c r="C26" s="81" t="b">
        <v>0</v>
      </c>
      <c r="D26" s="110" t="s">
        <v>3484</v>
      </c>
      <c r="E26" s="109"/>
      <c r="F26" s="708" t="s">
        <v>3470</v>
      </c>
      <c r="G26" s="709"/>
      <c r="H26" s="218" t="b">
        <v>0</v>
      </c>
      <c r="I26" s="196" t="b">
        <v>0</v>
      </c>
      <c r="J26" s="200"/>
      <c r="K26" s="99"/>
      <c r="L26" s="208"/>
      <c r="M26" s="156"/>
      <c r="N26" s="736" t="s">
        <v>3485</v>
      </c>
      <c r="O26" s="737"/>
      <c r="P26" s="737"/>
      <c r="Q26" s="740"/>
      <c r="R26" s="740"/>
      <c r="S26" s="740"/>
      <c r="T26" s="740"/>
      <c r="U26" s="740"/>
      <c r="V26" s="741"/>
      <c r="W26" s="95"/>
      <c r="X26" s="95"/>
      <c r="Y26" s="95"/>
      <c r="Z26" s="95"/>
      <c r="AA26" s="95"/>
      <c r="AB26" s="95"/>
      <c r="AC26" s="95"/>
      <c r="AD26" s="95"/>
      <c r="AE26" s="95"/>
      <c r="AF26" s="95"/>
      <c r="AG26" s="95"/>
      <c r="AH26" s="95"/>
    </row>
    <row r="27" spans="1:34" ht="13.9" customHeight="1">
      <c r="A27" s="95"/>
      <c r="B27" s="761"/>
      <c r="C27" s="622" t="b">
        <v>0</v>
      </c>
      <c r="D27" s="110" t="s">
        <v>3486</v>
      </c>
      <c r="E27" s="109"/>
      <c r="F27" s="708" t="s">
        <v>3475</v>
      </c>
      <c r="G27" s="709"/>
      <c r="H27" s="219"/>
      <c r="I27" s="99"/>
      <c r="J27" s="200"/>
      <c r="K27" s="196" t="b">
        <v>0</v>
      </c>
      <c r="L27" s="220" t="b">
        <v>0</v>
      </c>
      <c r="M27" s="156"/>
      <c r="N27" s="736" t="s">
        <v>3487</v>
      </c>
      <c r="O27" s="737"/>
      <c r="P27" s="737"/>
      <c r="Q27" s="742" t="s">
        <v>3488</v>
      </c>
      <c r="R27" s="743" t="b">
        <v>0</v>
      </c>
      <c r="S27" s="124"/>
      <c r="T27" s="742" t="s">
        <v>3489</v>
      </c>
      <c r="U27" s="743"/>
      <c r="V27" s="619"/>
      <c r="W27" s="95"/>
      <c r="X27" s="95"/>
      <c r="Y27" s="95"/>
      <c r="Z27" s="95"/>
      <c r="AA27" s="95"/>
      <c r="AB27" s="95"/>
      <c r="AC27" s="95"/>
      <c r="AD27" s="95"/>
      <c r="AE27" s="95"/>
      <c r="AF27" s="95"/>
      <c r="AG27" s="95"/>
      <c r="AH27" s="95"/>
    </row>
    <row r="28" spans="1:34" ht="13.15" customHeight="1" thickBot="1">
      <c r="A28" s="95"/>
      <c r="B28" s="95"/>
      <c r="C28" s="95"/>
      <c r="D28" s="108"/>
      <c r="E28" s="109"/>
      <c r="F28" s="720" t="s">
        <v>3490</v>
      </c>
      <c r="G28" s="721"/>
      <c r="H28" s="211"/>
      <c r="I28" s="212"/>
      <c r="J28" s="213"/>
      <c r="K28" s="214" t="b">
        <v>0</v>
      </c>
      <c r="L28" s="221"/>
      <c r="M28" s="156"/>
      <c r="N28" s="736" t="s">
        <v>3491</v>
      </c>
      <c r="O28" s="737"/>
      <c r="P28" s="737"/>
      <c r="Q28" s="99" t="s">
        <v>3492</v>
      </c>
      <c r="R28" s="123"/>
      <c r="S28" s="99" t="s">
        <v>3493</v>
      </c>
      <c r="T28" s="123"/>
      <c r="U28" s="99" t="s">
        <v>3494</v>
      </c>
      <c r="V28" s="125"/>
      <c r="W28" s="95"/>
      <c r="X28" s="95"/>
      <c r="Y28" s="95"/>
      <c r="Z28" s="95"/>
      <c r="AA28" s="95"/>
      <c r="AB28" s="95"/>
      <c r="AC28" s="95"/>
      <c r="AD28" s="95"/>
      <c r="AE28" s="95"/>
      <c r="AF28" s="95"/>
      <c r="AG28" s="95"/>
      <c r="AH28" s="95"/>
    </row>
    <row r="29" spans="1:34" ht="13.9" customHeight="1" thickBot="1">
      <c r="A29" s="95"/>
      <c r="B29" s="95"/>
      <c r="C29" s="95"/>
      <c r="D29" s="95"/>
      <c r="E29" s="95"/>
      <c r="F29" s="755" t="s">
        <v>3495</v>
      </c>
      <c r="G29" s="756"/>
      <c r="H29" s="756"/>
      <c r="I29" s="756"/>
      <c r="J29" s="756"/>
      <c r="K29" s="756"/>
      <c r="L29" s="757"/>
      <c r="M29" s="156"/>
      <c r="N29" s="736" t="s">
        <v>3496</v>
      </c>
      <c r="O29" s="737"/>
      <c r="P29" s="737"/>
      <c r="Q29" s="99" t="s">
        <v>3497</v>
      </c>
      <c r="R29" s="123"/>
      <c r="S29" s="99" t="s">
        <v>3498</v>
      </c>
      <c r="T29" s="123" t="b">
        <v>0</v>
      </c>
      <c r="U29" s="99" t="s">
        <v>3494</v>
      </c>
      <c r="V29" s="125"/>
      <c r="W29" s="95"/>
      <c r="X29" s="95"/>
      <c r="Y29" s="95"/>
      <c r="Z29" s="95"/>
      <c r="AA29" s="95"/>
      <c r="AB29" s="95"/>
      <c r="AC29" s="95"/>
      <c r="AD29" s="95"/>
      <c r="AE29" s="95"/>
      <c r="AF29" s="95"/>
      <c r="AG29" s="95"/>
      <c r="AH29" s="95"/>
    </row>
    <row r="30" spans="1:34" ht="13.15" customHeight="1">
      <c r="A30" s="95"/>
      <c r="B30" s="729" t="s">
        <v>3499</v>
      </c>
      <c r="C30" s="730"/>
      <c r="D30" s="730"/>
      <c r="E30" s="95"/>
      <c r="F30" s="714" t="s">
        <v>3462</v>
      </c>
      <c r="G30" s="715"/>
      <c r="H30" s="203" t="b">
        <v>0</v>
      </c>
      <c r="I30" s="216"/>
      <c r="J30" s="204"/>
      <c r="K30" s="217" t="b">
        <v>0</v>
      </c>
      <c r="L30" s="206"/>
      <c r="M30" s="156"/>
      <c r="N30" s="736" t="s">
        <v>3500</v>
      </c>
      <c r="O30" s="737"/>
      <c r="P30" s="737"/>
      <c r="Q30" s="733"/>
      <c r="R30" s="734"/>
      <c r="S30" s="734"/>
      <c r="T30" s="734"/>
      <c r="U30" s="734"/>
      <c r="V30" s="735"/>
      <c r="W30" s="95"/>
      <c r="X30" s="95"/>
      <c r="Y30" s="95"/>
      <c r="Z30" s="95"/>
      <c r="AA30" s="95"/>
      <c r="AB30" s="95"/>
      <c r="AC30" s="95"/>
      <c r="AD30" s="95"/>
      <c r="AE30" s="95"/>
      <c r="AF30" s="95"/>
      <c r="AG30" s="95"/>
      <c r="AH30" s="95"/>
    </row>
    <row r="31" spans="1:34" ht="13.9" customHeight="1">
      <c r="A31" s="95"/>
      <c r="B31" s="728" t="s">
        <v>3501</v>
      </c>
      <c r="C31" s="728"/>
      <c r="D31" s="728"/>
      <c r="E31" s="95"/>
      <c r="F31" s="683" t="s">
        <v>3466</v>
      </c>
      <c r="G31" s="684"/>
      <c r="H31" s="207" t="b">
        <v>0</v>
      </c>
      <c r="I31" s="197"/>
      <c r="J31" s="200"/>
      <c r="K31" s="196" t="b">
        <v>0</v>
      </c>
      <c r="L31" s="208"/>
      <c r="M31" s="156"/>
      <c r="N31" s="747" t="s">
        <v>3502</v>
      </c>
      <c r="O31" s="748"/>
      <c r="P31" s="748"/>
      <c r="Q31" s="123"/>
      <c r="R31" s="681" t="s">
        <v>3503</v>
      </c>
      <c r="S31" s="681"/>
      <c r="T31" s="681"/>
      <c r="U31" s="681"/>
      <c r="V31" s="682"/>
      <c r="W31" s="95"/>
      <c r="X31" s="95"/>
      <c r="Y31" s="95"/>
      <c r="Z31" s="95"/>
      <c r="AA31" s="95"/>
      <c r="AB31" s="95"/>
      <c r="AC31" s="95"/>
      <c r="AD31" s="95"/>
      <c r="AE31" s="95"/>
      <c r="AF31" s="95"/>
      <c r="AG31" s="95"/>
      <c r="AH31" s="95"/>
    </row>
    <row r="32" spans="1:34" ht="13.5" thickBot="1">
      <c r="A32" s="95"/>
      <c r="B32" s="728"/>
      <c r="C32" s="728"/>
      <c r="D32" s="728"/>
      <c r="E32" s="95"/>
      <c r="F32" s="751" t="s">
        <v>3460</v>
      </c>
      <c r="G32" s="752"/>
      <c r="H32" s="222" t="b">
        <v>0</v>
      </c>
      <c r="I32" s="223"/>
      <c r="J32" s="213"/>
      <c r="K32" s="212"/>
      <c r="L32" s="221"/>
      <c r="M32" s="156"/>
      <c r="N32" s="747"/>
      <c r="O32" s="748"/>
      <c r="P32" s="748"/>
      <c r="Q32" s="123" t="b">
        <v>1</v>
      </c>
      <c r="R32" s="681" t="s">
        <v>3504</v>
      </c>
      <c r="S32" s="681"/>
      <c r="T32" s="681"/>
      <c r="U32" s="681"/>
      <c r="V32" s="682"/>
      <c r="W32" s="95"/>
      <c r="X32" s="95"/>
      <c r="Y32" s="95"/>
      <c r="Z32" s="95"/>
      <c r="AA32" s="95"/>
      <c r="AB32" s="95"/>
      <c r="AC32" s="95"/>
      <c r="AD32" s="95"/>
      <c r="AE32" s="95"/>
      <c r="AF32" s="95"/>
      <c r="AG32" s="95"/>
      <c r="AH32" s="95"/>
    </row>
    <row r="33" spans="1:34" ht="13.15" customHeight="1" thickBot="1">
      <c r="A33" s="95"/>
      <c r="B33" s="728"/>
      <c r="C33" s="728"/>
      <c r="D33" s="728"/>
      <c r="E33" s="95"/>
      <c r="F33" s="755" t="s">
        <v>3505</v>
      </c>
      <c r="G33" s="756"/>
      <c r="H33" s="756"/>
      <c r="I33" s="756"/>
      <c r="J33" s="756"/>
      <c r="K33" s="756"/>
      <c r="L33" s="757"/>
      <c r="M33" s="156"/>
      <c r="N33" s="747"/>
      <c r="O33" s="748"/>
      <c r="P33" s="748"/>
      <c r="Q33" s="677" t="s">
        <v>3506</v>
      </c>
      <c r="R33" s="677"/>
      <c r="S33" s="677"/>
      <c r="T33" s="677"/>
      <c r="U33" s="677"/>
      <c r="V33" s="678"/>
      <c r="W33" s="95"/>
      <c r="X33" s="95"/>
      <c r="Y33" s="95"/>
      <c r="Z33" s="95"/>
      <c r="AA33" s="95"/>
      <c r="AB33" s="95"/>
      <c r="AC33" s="95"/>
      <c r="AD33" s="95"/>
      <c r="AE33" s="95"/>
      <c r="AF33" s="95"/>
      <c r="AG33" s="95"/>
      <c r="AH33" s="95"/>
    </row>
    <row r="34" spans="1:34">
      <c r="A34" s="95"/>
      <c r="B34" s="728"/>
      <c r="C34" s="728"/>
      <c r="D34" s="728"/>
      <c r="E34" s="95"/>
      <c r="F34" s="753" t="s">
        <v>3446</v>
      </c>
      <c r="G34" s="754"/>
      <c r="H34" s="203" t="b">
        <v>0</v>
      </c>
      <c r="I34" s="216"/>
      <c r="J34" s="205"/>
      <c r="K34" s="205"/>
      <c r="L34" s="206"/>
      <c r="M34" s="156"/>
      <c r="N34" s="747"/>
      <c r="O34" s="748"/>
      <c r="P34" s="748"/>
      <c r="Q34" s="677"/>
      <c r="R34" s="677"/>
      <c r="S34" s="677"/>
      <c r="T34" s="677"/>
      <c r="U34" s="677"/>
      <c r="V34" s="678"/>
      <c r="W34" s="95"/>
      <c r="X34" s="95"/>
      <c r="Y34" s="95"/>
      <c r="Z34" s="95"/>
      <c r="AA34" s="95"/>
      <c r="AB34" s="95"/>
      <c r="AC34" s="95"/>
      <c r="AD34" s="95"/>
      <c r="AE34" s="95"/>
      <c r="AF34" s="95"/>
      <c r="AG34" s="95"/>
      <c r="AH34" s="95"/>
    </row>
    <row r="35" spans="1:34">
      <c r="A35" s="95"/>
      <c r="B35" s="95"/>
      <c r="C35" s="95"/>
      <c r="D35" s="95"/>
      <c r="E35" s="95"/>
      <c r="F35" s="708" t="s">
        <v>3451</v>
      </c>
      <c r="G35" s="709"/>
      <c r="H35" s="207" t="b">
        <v>0</v>
      </c>
      <c r="I35" s="197"/>
      <c r="J35" s="99"/>
      <c r="K35" s="99"/>
      <c r="L35" s="208"/>
      <c r="M35" s="156"/>
      <c r="N35" s="747"/>
      <c r="O35" s="748"/>
      <c r="P35" s="748"/>
      <c r="Q35" s="677"/>
      <c r="R35" s="677"/>
      <c r="S35" s="677"/>
      <c r="T35" s="677"/>
      <c r="U35" s="677"/>
      <c r="V35" s="678"/>
      <c r="W35" s="95"/>
      <c r="X35" s="95"/>
      <c r="Y35" s="95"/>
      <c r="Z35" s="95"/>
      <c r="AA35" s="95"/>
      <c r="AB35" s="95"/>
      <c r="AC35" s="95"/>
      <c r="AD35" s="95"/>
      <c r="AE35" s="95"/>
      <c r="AF35" s="95"/>
      <c r="AG35" s="95"/>
      <c r="AH35" s="95"/>
    </row>
    <row r="36" spans="1:34" ht="13.5" thickBot="1">
      <c r="A36" s="95"/>
      <c r="B36" s="729" t="s">
        <v>3507</v>
      </c>
      <c r="C36" s="730"/>
      <c r="D36" s="730"/>
      <c r="E36" s="95"/>
      <c r="F36" s="708" t="s">
        <v>3459</v>
      </c>
      <c r="G36" s="709"/>
      <c r="H36" s="207" t="b">
        <v>0</v>
      </c>
      <c r="I36" s="197"/>
      <c r="J36" s="99"/>
      <c r="K36" s="99"/>
      <c r="L36" s="208"/>
      <c r="M36" s="156"/>
      <c r="N36" s="749"/>
      <c r="O36" s="750"/>
      <c r="P36" s="750"/>
      <c r="Q36" s="679"/>
      <c r="R36" s="679"/>
      <c r="S36" s="679"/>
      <c r="T36" s="679"/>
      <c r="U36" s="679"/>
      <c r="V36" s="680"/>
      <c r="W36" s="95"/>
      <c r="X36" s="95"/>
      <c r="Y36" s="95"/>
      <c r="Z36" s="95"/>
      <c r="AA36" s="95"/>
      <c r="AB36" s="95"/>
      <c r="AC36" s="95"/>
      <c r="AD36" s="95"/>
      <c r="AE36" s="95"/>
      <c r="AF36" s="95"/>
      <c r="AG36" s="95"/>
      <c r="AH36" s="95"/>
    </row>
    <row r="37" spans="1:34">
      <c r="A37" s="95"/>
      <c r="B37" s="728" t="s">
        <v>3508</v>
      </c>
      <c r="C37" s="728"/>
      <c r="D37" s="728"/>
      <c r="E37" s="95"/>
      <c r="F37" s="708" t="s">
        <v>3455</v>
      </c>
      <c r="G37" s="709"/>
      <c r="H37" s="207" t="b">
        <v>0</v>
      </c>
      <c r="I37" s="197"/>
      <c r="J37" s="99"/>
      <c r="K37" s="99"/>
      <c r="L37" s="208"/>
      <c r="M37" s="156"/>
      <c r="N37" s="95"/>
      <c r="O37" s="95"/>
      <c r="P37" s="95"/>
      <c r="Q37" s="95"/>
      <c r="R37" s="95"/>
      <c r="S37" s="95"/>
      <c r="T37" s="95"/>
      <c r="U37" s="95"/>
      <c r="V37" s="95"/>
      <c r="W37" s="95"/>
      <c r="X37" s="95"/>
      <c r="Y37" s="95"/>
      <c r="Z37" s="95"/>
      <c r="AA37" s="95"/>
      <c r="AB37" s="95"/>
      <c r="AC37" s="95"/>
      <c r="AD37" s="95"/>
      <c r="AE37" s="95"/>
      <c r="AF37" s="95"/>
      <c r="AG37" s="95"/>
      <c r="AH37" s="95"/>
    </row>
    <row r="38" spans="1:34">
      <c r="A38" s="95"/>
      <c r="B38" s="728"/>
      <c r="C38" s="728"/>
      <c r="D38" s="728"/>
      <c r="E38" s="95"/>
      <c r="F38" s="708" t="s">
        <v>3462</v>
      </c>
      <c r="G38" s="709"/>
      <c r="H38" s="207" t="b">
        <v>0</v>
      </c>
      <c r="I38" s="99"/>
      <c r="J38" s="99"/>
      <c r="K38" s="99"/>
      <c r="L38" s="220" t="b">
        <v>0</v>
      </c>
      <c r="M38" s="156"/>
      <c r="N38" s="95"/>
      <c r="O38" s="95"/>
      <c r="P38" s="95"/>
      <c r="Q38" s="95"/>
      <c r="R38" s="95"/>
      <c r="S38" s="95"/>
      <c r="T38" s="95"/>
      <c r="U38" s="95"/>
      <c r="V38" s="95"/>
      <c r="W38" s="95"/>
      <c r="X38" s="95"/>
      <c r="Y38" s="95"/>
      <c r="Z38" s="95"/>
      <c r="AA38" s="95"/>
      <c r="AB38" s="95"/>
      <c r="AC38" s="95"/>
      <c r="AD38" s="95"/>
      <c r="AE38" s="95"/>
      <c r="AF38" s="95"/>
      <c r="AG38" s="95"/>
      <c r="AH38" s="95"/>
    </row>
    <row r="39" spans="1:34">
      <c r="A39" s="95"/>
      <c r="B39" s="728"/>
      <c r="C39" s="728"/>
      <c r="D39" s="728"/>
      <c r="E39" s="95"/>
      <c r="F39" s="708" t="s">
        <v>3466</v>
      </c>
      <c r="G39" s="709"/>
      <c r="H39" s="207" t="b">
        <v>0</v>
      </c>
      <c r="I39" s="99"/>
      <c r="J39" s="99"/>
      <c r="K39" s="99"/>
      <c r="L39" s="220" t="b">
        <v>0</v>
      </c>
      <c r="M39" s="156"/>
      <c r="N39" s="716"/>
      <c r="O39" s="716"/>
      <c r="P39" s="95"/>
      <c r="Q39" s="713"/>
      <c r="R39" s="713"/>
      <c r="S39" s="95"/>
      <c r="T39" s="95"/>
      <c r="U39" s="95"/>
      <c r="V39" s="95"/>
      <c r="W39" s="95"/>
      <c r="X39" s="95"/>
      <c r="Y39" s="95"/>
      <c r="Z39" s="95"/>
      <c r="AA39" s="95"/>
      <c r="AB39" s="95"/>
      <c r="AC39" s="95"/>
      <c r="AD39" s="95"/>
      <c r="AE39" s="95"/>
      <c r="AF39" s="95"/>
      <c r="AG39" s="95"/>
      <c r="AH39" s="95"/>
    </row>
    <row r="40" spans="1:34">
      <c r="A40" s="95"/>
      <c r="B40" s="728"/>
      <c r="C40" s="728"/>
      <c r="D40" s="728"/>
      <c r="E40" s="95"/>
      <c r="F40" s="708" t="s">
        <v>3470</v>
      </c>
      <c r="G40" s="709"/>
      <c r="H40" s="218" t="b">
        <v>1</v>
      </c>
      <c r="I40" s="99"/>
      <c r="J40" s="99"/>
      <c r="K40" s="99"/>
      <c r="L40" s="208"/>
      <c r="M40" s="156"/>
      <c r="N40" s="716"/>
      <c r="O40" s="716"/>
      <c r="P40" s="95"/>
      <c r="Q40" s="713"/>
      <c r="R40" s="713"/>
      <c r="S40" s="95"/>
      <c r="T40" s="95"/>
      <c r="U40" s="95"/>
      <c r="V40" s="95"/>
      <c r="W40" s="95"/>
      <c r="X40" s="95"/>
      <c r="Y40" s="95"/>
      <c r="Z40" s="95"/>
      <c r="AA40" s="95"/>
      <c r="AB40" s="95"/>
      <c r="AC40" s="95"/>
      <c r="AD40" s="95"/>
      <c r="AE40" s="95"/>
      <c r="AF40" s="95"/>
      <c r="AG40" s="95"/>
      <c r="AH40" s="95"/>
    </row>
    <row r="41" spans="1:34">
      <c r="A41" s="95"/>
      <c r="B41" s="95"/>
      <c r="C41" s="95"/>
      <c r="D41" s="95"/>
      <c r="E41" s="95"/>
      <c r="F41" s="708" t="s">
        <v>3471</v>
      </c>
      <c r="G41" s="709"/>
      <c r="H41" s="218" t="b">
        <v>0</v>
      </c>
      <c r="I41" s="99"/>
      <c r="J41" s="99"/>
      <c r="K41" s="99"/>
      <c r="L41" s="208"/>
      <c r="M41" s="156"/>
      <c r="N41" s="716"/>
      <c r="O41" s="716"/>
      <c r="P41" s="95"/>
      <c r="Q41" s="713"/>
      <c r="R41" s="713"/>
      <c r="S41" s="95"/>
      <c r="T41" s="95"/>
      <c r="U41" s="95"/>
      <c r="V41" s="95"/>
      <c r="W41" s="95"/>
      <c r="X41" s="95"/>
      <c r="Y41" s="95"/>
      <c r="Z41" s="95"/>
      <c r="AA41" s="95"/>
      <c r="AB41" s="95"/>
      <c r="AC41" s="95"/>
      <c r="AD41" s="95"/>
      <c r="AE41" s="95"/>
      <c r="AF41" s="95"/>
      <c r="AG41" s="95"/>
      <c r="AH41" s="95"/>
    </row>
    <row r="42" spans="1:34">
      <c r="A42" s="95"/>
      <c r="B42" s="95"/>
      <c r="C42" s="95"/>
      <c r="D42" s="95"/>
      <c r="E42" s="95"/>
      <c r="F42" s="683" t="s">
        <v>3472</v>
      </c>
      <c r="G42" s="684"/>
      <c r="H42" s="287" t="b">
        <v>0</v>
      </c>
      <c r="I42" s="288"/>
      <c r="J42" s="288"/>
      <c r="K42" s="288"/>
      <c r="L42" s="289"/>
      <c r="M42" s="156"/>
      <c r="N42" s="716"/>
      <c r="O42" s="716"/>
      <c r="P42" s="95"/>
      <c r="Q42" s="286"/>
      <c r="R42" s="286"/>
      <c r="S42" s="95"/>
      <c r="T42" s="95"/>
      <c r="U42" s="95"/>
      <c r="V42" s="95"/>
      <c r="W42" s="95"/>
      <c r="X42" s="95"/>
      <c r="Y42" s="95"/>
      <c r="Z42" s="95"/>
      <c r="AA42" s="95"/>
      <c r="AB42" s="95"/>
      <c r="AC42" s="95"/>
      <c r="AD42" s="95"/>
      <c r="AE42" s="95"/>
      <c r="AF42" s="95"/>
      <c r="AG42" s="95"/>
      <c r="AH42" s="95"/>
    </row>
    <row r="43" spans="1:34">
      <c r="A43" s="95"/>
      <c r="B43" s="95"/>
      <c r="C43" s="95"/>
      <c r="D43" s="95"/>
      <c r="E43" s="95"/>
      <c r="F43" s="683" t="s">
        <v>3473</v>
      </c>
      <c r="G43" s="684"/>
      <c r="H43" s="287" t="b">
        <v>0</v>
      </c>
      <c r="I43" s="288"/>
      <c r="J43" s="288"/>
      <c r="K43" s="288"/>
      <c r="L43" s="294" t="b">
        <v>0</v>
      </c>
      <c r="M43" s="156"/>
      <c r="N43" s="716"/>
      <c r="O43" s="716"/>
      <c r="P43" s="95"/>
      <c r="Q43" s="286"/>
      <c r="R43" s="286"/>
      <c r="S43" s="95"/>
      <c r="T43" s="95"/>
      <c r="U43" s="95"/>
      <c r="V43" s="95"/>
      <c r="W43" s="95"/>
      <c r="X43" s="95"/>
      <c r="Y43" s="95"/>
      <c r="Z43" s="95"/>
      <c r="AA43" s="95"/>
      <c r="AB43" s="95"/>
      <c r="AC43" s="95"/>
      <c r="AD43" s="95"/>
      <c r="AE43" s="95"/>
      <c r="AF43" s="95"/>
      <c r="AG43" s="95"/>
      <c r="AH43" s="95"/>
    </row>
    <row r="44" spans="1:34" ht="13.5" thickBot="1">
      <c r="A44" s="95"/>
      <c r="B44" s="729" t="s">
        <v>3509</v>
      </c>
      <c r="C44" s="730"/>
      <c r="D44" s="730"/>
      <c r="E44" s="101"/>
      <c r="F44" s="720" t="s">
        <v>3475</v>
      </c>
      <c r="G44" s="721"/>
      <c r="H44" s="224" t="b">
        <v>0</v>
      </c>
      <c r="I44" s="212"/>
      <c r="J44" s="212"/>
      <c r="K44" s="212"/>
      <c r="L44" s="215" t="b">
        <v>0</v>
      </c>
      <c r="M44" s="156"/>
      <c r="N44" s="716"/>
      <c r="O44" s="716"/>
      <c r="P44" s="95"/>
      <c r="Q44" s="713"/>
      <c r="R44" s="713"/>
      <c r="S44" s="95"/>
      <c r="T44" s="95"/>
      <c r="U44" s="95"/>
      <c r="V44" s="95"/>
      <c r="W44" s="95"/>
      <c r="X44" s="95"/>
      <c r="Y44" s="95"/>
      <c r="Z44" s="95"/>
      <c r="AA44" s="95"/>
      <c r="AB44" s="95"/>
      <c r="AC44" s="95"/>
      <c r="AD44" s="95"/>
      <c r="AE44" s="95"/>
      <c r="AF44" s="95"/>
      <c r="AG44" s="95"/>
      <c r="AH44" s="95"/>
    </row>
    <row r="45" spans="1:34" ht="13.5" thickBot="1">
      <c r="A45" s="95"/>
      <c r="B45" s="722" t="s">
        <v>3510</v>
      </c>
      <c r="C45" s="723"/>
      <c r="D45" s="193">
        <v>44762</v>
      </c>
      <c r="E45" s="35"/>
      <c r="F45" s="95"/>
      <c r="G45" s="95"/>
      <c r="H45" s="95"/>
      <c r="I45" s="95"/>
      <c r="J45" s="95"/>
      <c r="K45" s="95"/>
      <c r="L45" s="95"/>
      <c r="M45" s="156"/>
      <c r="N45" s="82"/>
      <c r="O45" s="82"/>
      <c r="P45" s="32"/>
      <c r="Q45" s="712"/>
      <c r="R45" s="712"/>
      <c r="S45" s="95"/>
      <c r="T45" s="95"/>
      <c r="U45" s="95"/>
      <c r="V45" s="95"/>
      <c r="W45" s="95"/>
      <c r="X45" s="95"/>
      <c r="Y45" s="95"/>
      <c r="Z45" s="95"/>
      <c r="AA45" s="95"/>
      <c r="AB45" s="95"/>
      <c r="AC45" s="95"/>
      <c r="AD45" s="95"/>
      <c r="AE45" s="95"/>
      <c r="AF45" s="95"/>
      <c r="AG45" s="95"/>
      <c r="AH45" s="95"/>
    </row>
    <row r="46" spans="1:34" ht="13.5" thickBot="1">
      <c r="A46" s="95"/>
      <c r="B46" s="722" t="s">
        <v>3511</v>
      </c>
      <c r="C46" s="723"/>
      <c r="D46" s="194">
        <v>44762</v>
      </c>
      <c r="E46" s="35"/>
      <c r="F46" s="731" t="s">
        <v>3512</v>
      </c>
      <c r="G46" s="731"/>
      <c r="H46" s="719"/>
      <c r="I46" s="105" t="s">
        <v>3436</v>
      </c>
      <c r="J46" s="95"/>
      <c r="K46" s="95"/>
      <c r="L46" s="95"/>
      <c r="M46" s="156"/>
      <c r="N46" s="95"/>
      <c r="O46" s="95"/>
      <c r="P46" s="95"/>
      <c r="Q46" s="95"/>
      <c r="R46" s="95"/>
      <c r="S46" s="95"/>
      <c r="T46" s="95"/>
      <c r="U46" s="95"/>
      <c r="V46" s="95"/>
      <c r="W46" s="95"/>
      <c r="X46" s="95"/>
      <c r="Y46" s="95"/>
      <c r="Z46" s="95"/>
      <c r="AA46" s="95"/>
      <c r="AB46" s="95"/>
      <c r="AC46" s="95"/>
      <c r="AD46" s="95"/>
      <c r="AE46" s="95"/>
      <c r="AF46" s="95"/>
      <c r="AG46" s="95"/>
      <c r="AH46" s="95"/>
    </row>
    <row r="47" spans="1:34">
      <c r="A47" s="95"/>
      <c r="B47" s="722" t="s">
        <v>3513</v>
      </c>
      <c r="C47" s="723"/>
      <c r="D47" s="194">
        <v>44784</v>
      </c>
      <c r="E47" s="35"/>
      <c r="F47" s="714" t="s">
        <v>3514</v>
      </c>
      <c r="G47" s="732"/>
      <c r="H47" s="715"/>
      <c r="I47" s="623" t="b">
        <v>0</v>
      </c>
      <c r="J47" s="95"/>
      <c r="K47" s="95"/>
      <c r="L47" s="95"/>
      <c r="M47" s="156"/>
      <c r="N47" s="95"/>
      <c r="O47" s="95"/>
      <c r="P47" s="95"/>
      <c r="Q47" s="95"/>
      <c r="R47" s="95"/>
      <c r="S47" s="95"/>
      <c r="T47" s="95"/>
      <c r="U47" s="95"/>
      <c r="V47" s="95"/>
      <c r="W47" s="95"/>
      <c r="X47" s="95"/>
      <c r="Y47" s="95"/>
      <c r="Z47" s="95"/>
      <c r="AA47" s="95"/>
      <c r="AB47" s="95"/>
      <c r="AC47" s="95"/>
      <c r="AD47" s="95"/>
      <c r="AE47" s="95"/>
      <c r="AF47" s="95"/>
      <c r="AG47" s="95"/>
      <c r="AH47" s="95"/>
    </row>
    <row r="48" spans="1:34">
      <c r="A48" s="95"/>
      <c r="B48" s="722" t="s">
        <v>3515</v>
      </c>
      <c r="C48" s="723"/>
      <c r="D48" s="194">
        <v>44784</v>
      </c>
      <c r="E48" s="35"/>
      <c r="F48" s="683" t="s">
        <v>3516</v>
      </c>
      <c r="G48" s="717"/>
      <c r="H48" s="684"/>
      <c r="I48" s="623" t="b">
        <v>0</v>
      </c>
      <c r="J48" s="95"/>
      <c r="K48" s="95"/>
      <c r="L48" s="95"/>
      <c r="M48" s="156"/>
      <c r="N48" s="95"/>
      <c r="O48" s="95"/>
      <c r="P48" s="95"/>
      <c r="Q48" s="95"/>
      <c r="R48" s="95"/>
      <c r="S48" s="95"/>
      <c r="T48" s="95"/>
      <c r="U48" s="95"/>
      <c r="V48" s="95"/>
      <c r="W48" s="95"/>
      <c r="X48" s="95"/>
      <c r="Y48" s="95"/>
      <c r="Z48" s="95"/>
      <c r="AA48" s="95"/>
      <c r="AB48" s="95"/>
      <c r="AC48" s="95"/>
      <c r="AD48" s="95"/>
      <c r="AE48" s="95"/>
      <c r="AF48" s="95"/>
      <c r="AG48" s="95"/>
      <c r="AH48" s="95"/>
    </row>
    <row r="49" spans="1:34" ht="13.5" thickBot="1">
      <c r="A49" s="95"/>
      <c r="B49" s="706" t="s">
        <v>3517</v>
      </c>
      <c r="C49" s="707"/>
      <c r="D49" s="195">
        <v>44785</v>
      </c>
      <c r="E49" s="35"/>
      <c r="F49" s="683" t="s">
        <v>3518</v>
      </c>
      <c r="G49" s="717"/>
      <c r="H49" s="684"/>
      <c r="I49" s="623" t="b">
        <v>0</v>
      </c>
      <c r="J49" s="95"/>
      <c r="K49" s="95"/>
      <c r="L49" s="95"/>
      <c r="M49" s="156"/>
      <c r="N49" s="95"/>
      <c r="O49" s="95"/>
      <c r="P49" s="95"/>
      <c r="Q49" s="95"/>
      <c r="R49" s="95"/>
      <c r="S49" s="95"/>
      <c r="T49" s="95"/>
      <c r="U49" s="95"/>
      <c r="V49" s="95"/>
      <c r="W49" s="95"/>
      <c r="X49" s="95"/>
      <c r="Y49" s="95"/>
      <c r="Z49" s="95"/>
      <c r="AA49" s="95"/>
      <c r="AB49" s="95"/>
      <c r="AC49" s="95"/>
      <c r="AD49" s="95"/>
      <c r="AE49" s="95"/>
      <c r="AF49" s="95"/>
      <c r="AG49" s="95"/>
      <c r="AH49" s="95"/>
    </row>
    <row r="50" spans="1:34">
      <c r="A50" s="95"/>
      <c r="B50" s="95"/>
      <c r="C50" s="95"/>
      <c r="D50" s="95"/>
      <c r="E50" s="35"/>
      <c r="F50" s="683" t="s">
        <v>3519</v>
      </c>
      <c r="G50" s="717"/>
      <c r="H50" s="684"/>
      <c r="I50" s="623" t="b">
        <v>0</v>
      </c>
      <c r="J50" s="95"/>
      <c r="K50" s="95"/>
      <c r="L50" s="95"/>
      <c r="M50" s="156"/>
      <c r="N50" s="95"/>
      <c r="O50" s="95"/>
      <c r="P50" s="95"/>
      <c r="Q50" s="95"/>
      <c r="R50" s="95"/>
      <c r="S50" s="95"/>
      <c r="T50" s="95"/>
      <c r="U50" s="95"/>
      <c r="V50" s="95"/>
      <c r="W50" s="95"/>
      <c r="X50" s="95"/>
      <c r="Y50" s="95"/>
      <c r="Z50" s="95"/>
      <c r="AA50" s="95"/>
      <c r="AB50" s="95"/>
      <c r="AC50" s="95"/>
      <c r="AD50" s="95"/>
      <c r="AE50" s="95"/>
      <c r="AF50" s="95"/>
      <c r="AG50" s="95"/>
      <c r="AH50" s="95"/>
    </row>
    <row r="51" spans="1:34">
      <c r="A51" s="95"/>
      <c r="B51" s="95"/>
      <c r="C51" s="95"/>
      <c r="D51" s="95"/>
      <c r="E51" s="35"/>
      <c r="F51" s="683" t="s">
        <v>3520</v>
      </c>
      <c r="G51" s="717"/>
      <c r="H51" s="684"/>
      <c r="I51" s="623" t="b">
        <v>0</v>
      </c>
      <c r="J51" s="95"/>
      <c r="K51" s="95"/>
      <c r="L51" s="95"/>
      <c r="M51" s="156"/>
      <c r="N51" s="95"/>
      <c r="O51" s="95"/>
      <c r="P51" s="95"/>
      <c r="Q51" s="95"/>
      <c r="R51" s="95"/>
      <c r="S51" s="95"/>
      <c r="T51" s="95"/>
      <c r="U51" s="95"/>
      <c r="V51" s="95"/>
      <c r="W51" s="95"/>
      <c r="X51" s="95"/>
      <c r="Y51" s="95"/>
      <c r="Z51" s="95"/>
      <c r="AA51" s="95"/>
      <c r="AB51" s="95"/>
      <c r="AC51" s="95"/>
      <c r="AD51" s="95"/>
      <c r="AE51" s="95"/>
      <c r="AF51" s="95"/>
      <c r="AG51" s="95"/>
      <c r="AH51" s="95"/>
    </row>
    <row r="52" spans="1:34">
      <c r="A52" s="95"/>
      <c r="B52" s="95"/>
      <c r="C52" s="95"/>
      <c r="D52" s="95"/>
      <c r="E52" s="95"/>
      <c r="F52" s="683" t="s">
        <v>3521</v>
      </c>
      <c r="G52" s="717"/>
      <c r="H52" s="684"/>
      <c r="I52" s="623" t="b">
        <v>0</v>
      </c>
      <c r="J52" s="95"/>
      <c r="K52" s="95"/>
      <c r="L52" s="95"/>
      <c r="M52" s="156"/>
      <c r="N52" s="95"/>
      <c r="O52" s="95"/>
      <c r="P52" s="95"/>
      <c r="Q52" s="95"/>
      <c r="R52" s="95"/>
      <c r="S52" s="95"/>
      <c r="T52" s="95"/>
      <c r="U52" s="95"/>
      <c r="V52" s="95"/>
      <c r="W52" s="95"/>
      <c r="X52" s="95"/>
      <c r="Y52" s="95"/>
      <c r="Z52" s="95"/>
      <c r="AA52" s="95"/>
      <c r="AB52" s="95"/>
      <c r="AC52" s="95"/>
      <c r="AD52" s="95"/>
      <c r="AE52" s="95"/>
      <c r="AF52" s="95"/>
      <c r="AG52" s="95"/>
      <c r="AH52" s="95"/>
    </row>
    <row r="53" spans="1:34" ht="13.5" thickBot="1">
      <c r="A53" s="95"/>
      <c r="B53" s="95"/>
      <c r="C53" s="95"/>
      <c r="D53" s="95"/>
      <c r="E53" s="95"/>
      <c r="F53" s="95"/>
      <c r="G53" s="95"/>
      <c r="H53" s="95"/>
      <c r="I53" s="95"/>
      <c r="J53" s="95"/>
      <c r="K53" s="95"/>
      <c r="L53" s="95"/>
      <c r="M53" s="156"/>
      <c r="N53" s="95"/>
      <c r="O53" s="95"/>
      <c r="P53" s="95"/>
      <c r="Q53" s="95"/>
      <c r="R53" s="95"/>
      <c r="S53" s="95"/>
      <c r="T53" s="95"/>
      <c r="U53" s="95"/>
      <c r="V53" s="95"/>
      <c r="W53" s="95"/>
      <c r="X53" s="95"/>
      <c r="Y53" s="95"/>
      <c r="Z53" s="95"/>
      <c r="AA53" s="95"/>
      <c r="AB53" s="95"/>
      <c r="AC53" s="95"/>
      <c r="AD53" s="95"/>
      <c r="AE53" s="95"/>
      <c r="AF53" s="95"/>
      <c r="AG53" s="95"/>
      <c r="AH53" s="95"/>
    </row>
    <row r="54" spans="1:34" ht="13.5" thickBot="1">
      <c r="A54" s="95"/>
      <c r="B54" s="95"/>
      <c r="C54" s="95"/>
      <c r="D54" s="95"/>
      <c r="E54" s="115"/>
      <c r="F54" s="718" t="s">
        <v>3522</v>
      </c>
      <c r="G54" s="719"/>
      <c r="H54" s="105" t="s">
        <v>3435</v>
      </c>
      <c r="I54" s="105" t="s">
        <v>3436</v>
      </c>
      <c r="J54" s="95"/>
      <c r="K54" s="95"/>
      <c r="L54" s="95"/>
      <c r="M54" s="156"/>
      <c r="N54" s="95"/>
      <c r="O54" s="95"/>
      <c r="P54" s="95"/>
      <c r="Q54" s="95"/>
      <c r="R54" s="95"/>
      <c r="S54" s="95"/>
      <c r="T54" s="95"/>
      <c r="U54" s="95"/>
      <c r="V54" s="95"/>
      <c r="W54" s="95"/>
      <c r="X54" s="95"/>
      <c r="Y54" s="95"/>
      <c r="Z54" s="95"/>
      <c r="AA54" s="95"/>
      <c r="AB54" s="95"/>
      <c r="AC54" s="95"/>
      <c r="AD54" s="95"/>
      <c r="AE54" s="95"/>
      <c r="AF54" s="95"/>
      <c r="AG54" s="95"/>
      <c r="AH54" s="95"/>
    </row>
    <row r="55" spans="1:34">
      <c r="A55" s="95"/>
      <c r="B55" s="95"/>
      <c r="C55" s="95"/>
      <c r="D55" s="95"/>
      <c r="E55" s="115"/>
      <c r="F55" s="714" t="s">
        <v>3523</v>
      </c>
      <c r="G55" s="715"/>
      <c r="H55" s="98" t="b">
        <v>0</v>
      </c>
      <c r="I55" s="98" t="b">
        <v>0</v>
      </c>
      <c r="J55" s="95"/>
      <c r="K55" s="95"/>
      <c r="L55" s="95"/>
      <c r="M55" s="156"/>
      <c r="N55" s="95"/>
      <c r="O55" s="95"/>
      <c r="P55" s="95"/>
      <c r="Q55" s="95"/>
      <c r="R55" s="95"/>
      <c r="S55" s="95"/>
      <c r="T55" s="95"/>
      <c r="U55" s="95"/>
      <c r="V55" s="95"/>
      <c r="W55" s="95"/>
      <c r="X55" s="95"/>
      <c r="Y55" s="95"/>
      <c r="Z55" s="95"/>
      <c r="AA55" s="95"/>
      <c r="AB55" s="95"/>
      <c r="AC55" s="95"/>
      <c r="AD55" s="95"/>
      <c r="AE55" s="95"/>
      <c r="AF55" s="95"/>
      <c r="AG55" s="95"/>
      <c r="AH55" s="95"/>
    </row>
    <row r="56" spans="1:34">
      <c r="A56" s="95"/>
      <c r="B56" s="95"/>
      <c r="C56" s="95"/>
      <c r="D56" s="95"/>
      <c r="E56" s="115"/>
      <c r="F56" s="683" t="s">
        <v>3518</v>
      </c>
      <c r="G56" s="684"/>
      <c r="H56" s="624" t="b">
        <v>0</v>
      </c>
      <c r="I56" s="624" t="b">
        <v>0</v>
      </c>
      <c r="J56" s="95"/>
      <c r="K56" s="95"/>
      <c r="L56" s="95"/>
      <c r="M56" s="156"/>
      <c r="N56" s="95"/>
      <c r="O56" s="95"/>
      <c r="P56" s="95"/>
      <c r="Q56" s="95"/>
      <c r="R56" s="95"/>
      <c r="S56" s="95"/>
      <c r="T56" s="95"/>
      <c r="U56" s="95"/>
      <c r="V56" s="95"/>
      <c r="W56" s="95"/>
      <c r="X56" s="95"/>
      <c r="Y56" s="95"/>
      <c r="Z56" s="95"/>
      <c r="AA56" s="95"/>
      <c r="AB56" s="95"/>
      <c r="AC56" s="95"/>
      <c r="AD56" s="95"/>
      <c r="AE56" s="95"/>
      <c r="AF56" s="95"/>
      <c r="AG56" s="95"/>
      <c r="AH56" s="95"/>
    </row>
    <row r="57" spans="1:34">
      <c r="A57" s="95"/>
      <c r="B57" s="95"/>
      <c r="C57" s="95"/>
      <c r="D57" s="95"/>
      <c r="E57" s="115"/>
      <c r="F57" s="710" t="s">
        <v>3519</v>
      </c>
      <c r="G57" s="711"/>
      <c r="H57" s="163"/>
      <c r="I57" s="163" t="b">
        <v>0</v>
      </c>
      <c r="J57" s="95"/>
      <c r="K57" s="95"/>
      <c r="L57" s="95"/>
      <c r="M57" s="156"/>
      <c r="N57" s="95"/>
      <c r="O57" s="95"/>
      <c r="P57" s="95"/>
      <c r="Q57" s="95"/>
      <c r="R57" s="95"/>
      <c r="S57" s="95"/>
      <c r="T57" s="95"/>
      <c r="U57" s="95"/>
      <c r="V57" s="95"/>
      <c r="W57" s="95"/>
      <c r="X57" s="95"/>
      <c r="Y57" s="95"/>
      <c r="Z57" s="95"/>
      <c r="AA57" s="95"/>
      <c r="AB57" s="95"/>
      <c r="AC57" s="95"/>
      <c r="AD57" s="95"/>
      <c r="AE57" s="95"/>
      <c r="AF57" s="95"/>
      <c r="AG57" s="95"/>
      <c r="AH57" s="95"/>
    </row>
    <row r="58" spans="1:34">
      <c r="A58" s="95"/>
      <c r="B58" s="95"/>
      <c r="C58" s="95"/>
      <c r="D58" s="95"/>
      <c r="E58" s="115"/>
      <c r="F58" s="95"/>
      <c r="G58" s="95"/>
      <c r="H58" s="95"/>
      <c r="I58" s="95"/>
      <c r="J58" s="95"/>
      <c r="K58" s="95"/>
      <c r="L58" s="95"/>
      <c r="M58" s="156"/>
      <c r="N58" s="95"/>
      <c r="O58" s="95"/>
      <c r="P58" s="95"/>
      <c r="Q58" s="95"/>
      <c r="R58" s="95"/>
      <c r="S58" s="95"/>
      <c r="T58" s="95"/>
      <c r="U58" s="95"/>
      <c r="V58" s="95"/>
      <c r="W58" s="95"/>
      <c r="X58" s="95"/>
      <c r="Y58" s="95"/>
      <c r="Z58" s="95"/>
      <c r="AA58" s="95"/>
      <c r="AB58" s="95"/>
      <c r="AC58" s="95"/>
      <c r="AD58" s="95"/>
      <c r="AE58" s="95"/>
      <c r="AF58" s="95"/>
      <c r="AG58" s="95"/>
      <c r="AH58" s="95"/>
    </row>
    <row r="59" spans="1:34">
      <c r="A59" s="95"/>
      <c r="B59" s="95"/>
      <c r="C59" s="95"/>
      <c r="D59" s="95"/>
      <c r="E59" s="115"/>
      <c r="F59" s="95"/>
      <c r="G59" s="95"/>
      <c r="H59" s="95"/>
      <c r="I59" s="95"/>
      <c r="J59" s="95"/>
      <c r="K59" s="95"/>
      <c r="L59" s="95"/>
      <c r="M59" s="156"/>
      <c r="N59" s="95"/>
      <c r="O59" s="95"/>
      <c r="P59" s="95"/>
      <c r="Q59" s="95"/>
      <c r="R59" s="95"/>
      <c r="S59" s="95"/>
      <c r="T59" s="95"/>
      <c r="U59" s="95"/>
      <c r="V59" s="95"/>
      <c r="W59" s="95"/>
      <c r="X59" s="95"/>
      <c r="Y59" s="95"/>
      <c r="Z59" s="95"/>
      <c r="AA59" s="95"/>
      <c r="AB59" s="95"/>
      <c r="AC59" s="95"/>
      <c r="AD59" s="95"/>
      <c r="AE59" s="95"/>
      <c r="AF59" s="95"/>
      <c r="AG59" s="95"/>
      <c r="AH59" s="95"/>
    </row>
    <row r="60" spans="1:34">
      <c r="A60" s="95"/>
      <c r="B60" s="95"/>
      <c r="C60" s="95"/>
      <c r="D60" s="95"/>
      <c r="E60" s="95"/>
      <c r="F60" s="95"/>
      <c r="G60" s="95"/>
      <c r="H60" s="95"/>
      <c r="I60" s="95"/>
      <c r="J60" s="95"/>
      <c r="K60" s="95"/>
      <c r="L60" s="95"/>
      <c r="M60" s="156"/>
      <c r="N60" s="95"/>
      <c r="O60" s="95"/>
      <c r="P60" s="95"/>
      <c r="Q60" s="95"/>
      <c r="R60" s="95"/>
      <c r="S60" s="95"/>
      <c r="T60" s="95"/>
      <c r="U60" s="95"/>
      <c r="V60" s="95"/>
      <c r="W60" s="95"/>
      <c r="X60" s="95"/>
      <c r="Y60" s="95"/>
      <c r="Z60" s="95"/>
      <c r="AA60" s="95"/>
      <c r="AB60" s="95"/>
      <c r="AC60" s="95"/>
      <c r="AD60" s="95"/>
      <c r="AE60" s="95"/>
      <c r="AF60" s="95"/>
      <c r="AG60" s="95"/>
      <c r="AH60" s="95"/>
    </row>
    <row r="61" spans="1:34">
      <c r="A61" s="95"/>
      <c r="B61" s="95"/>
      <c r="C61" s="95"/>
      <c r="D61" s="95"/>
      <c r="E61" s="95"/>
      <c r="F61" s="95"/>
      <c r="G61" s="95"/>
      <c r="H61" s="95"/>
      <c r="I61" s="95"/>
      <c r="J61" s="95"/>
      <c r="K61" s="95"/>
      <c r="L61" s="95"/>
      <c r="M61" s="156"/>
      <c r="N61" s="95"/>
      <c r="O61" s="95"/>
      <c r="P61" s="95"/>
      <c r="Q61" s="95"/>
      <c r="R61" s="95"/>
      <c r="S61" s="95"/>
      <c r="T61" s="95"/>
      <c r="U61" s="95"/>
      <c r="V61" s="95"/>
      <c r="W61" s="95"/>
      <c r="X61" s="95"/>
      <c r="Y61" s="95"/>
      <c r="Z61" s="95"/>
      <c r="AA61" s="95"/>
      <c r="AB61" s="95"/>
      <c r="AC61" s="95"/>
      <c r="AD61" s="95"/>
      <c r="AE61" s="95"/>
      <c r="AF61" s="95"/>
      <c r="AG61" s="95"/>
      <c r="AH61" s="95"/>
    </row>
    <row r="62" spans="1:34">
      <c r="A62" s="95"/>
      <c r="B62" s="95"/>
      <c r="C62" s="95"/>
      <c r="D62" s="95"/>
      <c r="E62" s="95"/>
      <c r="F62" s="95"/>
      <c r="G62" s="95"/>
      <c r="H62" s="95"/>
      <c r="I62" s="95"/>
      <c r="J62" s="95"/>
      <c r="K62" s="95"/>
      <c r="L62" s="95"/>
      <c r="M62" s="156"/>
      <c r="N62" s="95"/>
      <c r="O62" s="95"/>
      <c r="P62" s="95"/>
      <c r="Q62" s="95"/>
      <c r="R62" s="95"/>
      <c r="S62" s="95"/>
      <c r="T62" s="95"/>
      <c r="U62" s="95"/>
      <c r="V62" s="95"/>
      <c r="W62" s="95"/>
      <c r="X62" s="95"/>
      <c r="Y62" s="95"/>
      <c r="Z62" s="95"/>
      <c r="AA62" s="95"/>
      <c r="AB62" s="95"/>
      <c r="AC62" s="95"/>
      <c r="AD62" s="95"/>
      <c r="AE62" s="95"/>
      <c r="AF62" s="95"/>
      <c r="AG62" s="95"/>
      <c r="AH62" s="95"/>
    </row>
    <row r="63" spans="1:34">
      <c r="A63" s="95"/>
      <c r="B63" s="95"/>
      <c r="C63" s="95"/>
      <c r="D63" s="95"/>
      <c r="E63" s="95"/>
      <c r="F63" s="95"/>
      <c r="G63" s="95"/>
      <c r="H63" s="95"/>
      <c r="I63" s="95"/>
      <c r="J63" s="95"/>
      <c r="K63" s="95"/>
      <c r="L63" s="95"/>
      <c r="M63" s="156"/>
      <c r="N63" s="95"/>
      <c r="O63" s="95"/>
      <c r="P63" s="95"/>
      <c r="Q63" s="95"/>
      <c r="R63" s="95"/>
      <c r="S63" s="95"/>
      <c r="T63" s="95"/>
      <c r="U63" s="95"/>
      <c r="V63" s="95"/>
      <c r="W63" s="95"/>
      <c r="X63" s="95"/>
      <c r="Y63" s="95"/>
      <c r="Z63" s="95"/>
      <c r="AA63" s="95"/>
      <c r="AB63" s="95"/>
      <c r="AC63" s="95"/>
      <c r="AD63" s="95"/>
      <c r="AE63" s="95"/>
      <c r="AF63" s="95"/>
      <c r="AG63" s="95"/>
      <c r="AH63" s="95"/>
    </row>
    <row r="64" spans="1:34">
      <c r="A64" s="95"/>
      <c r="B64" s="95"/>
      <c r="C64" s="95"/>
      <c r="D64" s="95"/>
      <c r="E64" s="95"/>
      <c r="F64" s="95"/>
      <c r="G64" s="95"/>
      <c r="H64" s="95"/>
      <c r="I64" s="95"/>
      <c r="J64" s="95"/>
      <c r="K64" s="95"/>
      <c r="L64" s="95"/>
      <c r="M64" s="156"/>
      <c r="N64" s="95"/>
      <c r="O64" s="95"/>
      <c r="P64" s="95"/>
      <c r="Q64" s="95"/>
      <c r="R64" s="95"/>
      <c r="S64" s="95"/>
      <c r="T64" s="95"/>
      <c r="U64" s="95"/>
      <c r="V64" s="95"/>
      <c r="W64" s="95"/>
      <c r="X64" s="95"/>
      <c r="Y64" s="95"/>
      <c r="Z64" s="95"/>
      <c r="AA64" s="95"/>
      <c r="AB64" s="95"/>
      <c r="AC64" s="95"/>
      <c r="AD64" s="95"/>
      <c r="AE64" s="95"/>
      <c r="AF64" s="95"/>
      <c r="AG64" s="95"/>
      <c r="AH64" s="95"/>
    </row>
    <row r="65" spans="1:34">
      <c r="A65" s="95"/>
      <c r="B65" s="95"/>
      <c r="C65" s="95"/>
      <c r="D65" s="95"/>
      <c r="E65" s="95"/>
      <c r="F65" s="95"/>
      <c r="G65" s="95"/>
      <c r="H65" s="95"/>
      <c r="I65" s="95"/>
      <c r="J65" s="95"/>
      <c r="K65" s="95"/>
      <c r="L65" s="95"/>
      <c r="M65" s="156"/>
      <c r="N65" s="95"/>
      <c r="O65" s="95"/>
      <c r="P65" s="95"/>
      <c r="Q65" s="95"/>
      <c r="R65" s="95"/>
      <c r="S65" s="95"/>
      <c r="T65" s="95"/>
      <c r="U65" s="95"/>
      <c r="V65" s="95"/>
      <c r="W65" s="95"/>
      <c r="X65" s="95"/>
      <c r="Y65" s="95"/>
      <c r="Z65" s="95"/>
      <c r="AA65" s="95"/>
      <c r="AB65" s="95"/>
      <c r="AC65" s="95"/>
      <c r="AD65" s="95"/>
      <c r="AE65" s="95"/>
      <c r="AF65" s="95"/>
      <c r="AG65" s="95"/>
      <c r="AH65" s="95"/>
    </row>
    <row r="66" spans="1:34">
      <c r="A66" s="95"/>
      <c r="B66" s="113"/>
      <c r="C66" s="114"/>
      <c r="D66" s="114"/>
      <c r="E66" s="95"/>
      <c r="F66" s="95"/>
      <c r="G66" s="95"/>
      <c r="H66" s="95"/>
      <c r="I66" s="95"/>
      <c r="J66" s="95"/>
      <c r="K66" s="95"/>
      <c r="L66" s="95"/>
      <c r="M66" s="156"/>
      <c r="N66" s="95"/>
      <c r="O66" s="95"/>
      <c r="P66" s="95"/>
      <c r="Q66" s="95"/>
      <c r="R66" s="95"/>
      <c r="S66" s="95"/>
      <c r="T66" s="95"/>
      <c r="U66" s="95"/>
      <c r="V66" s="95"/>
      <c r="W66" s="95"/>
      <c r="X66" s="95"/>
      <c r="Y66" s="95"/>
      <c r="Z66" s="95"/>
      <c r="AA66" s="95"/>
      <c r="AB66" s="95"/>
      <c r="AC66" s="95"/>
      <c r="AD66" s="95"/>
      <c r="AE66" s="95"/>
      <c r="AF66" s="95"/>
      <c r="AG66" s="95"/>
      <c r="AH66" s="95"/>
    </row>
    <row r="67" spans="1:34">
      <c r="A67" s="95"/>
      <c r="B67" s="113"/>
      <c r="C67" s="114"/>
      <c r="D67" s="114"/>
      <c r="E67" s="95"/>
      <c r="F67" s="95"/>
      <c r="G67" s="95"/>
      <c r="H67" s="95"/>
      <c r="I67" s="95"/>
      <c r="J67" s="95"/>
      <c r="K67" s="95"/>
      <c r="L67" s="95"/>
      <c r="M67" s="156"/>
      <c r="N67" s="95"/>
      <c r="O67" s="95"/>
      <c r="P67" s="95"/>
      <c r="Q67" s="95"/>
      <c r="R67" s="95"/>
      <c r="S67" s="95"/>
      <c r="T67" s="95"/>
      <c r="U67" s="95"/>
      <c r="V67" s="95"/>
      <c r="W67" s="95"/>
      <c r="X67" s="95"/>
      <c r="Y67" s="95"/>
      <c r="Z67" s="95"/>
      <c r="AA67" s="95"/>
      <c r="AB67" s="95"/>
      <c r="AC67" s="95"/>
      <c r="AD67" s="95"/>
      <c r="AE67" s="95"/>
      <c r="AF67" s="95"/>
      <c r="AG67" s="95"/>
      <c r="AH67" s="95"/>
    </row>
    <row r="68" spans="1:34">
      <c r="A68" s="95"/>
      <c r="B68" s="95"/>
      <c r="C68" s="95"/>
      <c r="D68" s="95"/>
      <c r="E68" s="95"/>
      <c r="F68" s="95"/>
      <c r="G68" s="95"/>
      <c r="H68" s="95"/>
      <c r="I68" s="95"/>
      <c r="J68" s="95"/>
      <c r="K68" s="95"/>
      <c r="L68" s="95"/>
      <c r="M68" s="156"/>
      <c r="N68" s="95"/>
      <c r="O68" s="95"/>
      <c r="P68" s="95"/>
      <c r="Q68" s="95"/>
      <c r="R68" s="95"/>
      <c r="S68" s="95"/>
      <c r="T68" s="95"/>
      <c r="U68" s="95"/>
      <c r="V68" s="95"/>
      <c r="W68" s="95"/>
      <c r="X68" s="95"/>
      <c r="Y68" s="95"/>
      <c r="Z68" s="95"/>
      <c r="AA68" s="95"/>
      <c r="AB68" s="95"/>
      <c r="AC68" s="95"/>
      <c r="AD68" s="95"/>
      <c r="AE68" s="95"/>
      <c r="AF68" s="95"/>
      <c r="AG68" s="95"/>
      <c r="AH68" s="95"/>
    </row>
    <row r="69" spans="1:34">
      <c r="A69" s="95"/>
      <c r="B69" s="95"/>
      <c r="C69" s="95"/>
      <c r="D69" s="95"/>
      <c r="E69" s="95"/>
      <c r="F69" s="95"/>
      <c r="G69" s="95"/>
      <c r="H69" s="95"/>
      <c r="I69" s="95"/>
      <c r="J69" s="95"/>
      <c r="K69" s="95"/>
      <c r="L69" s="95"/>
      <c r="M69" s="156"/>
      <c r="N69" s="95"/>
      <c r="O69" s="95"/>
      <c r="P69" s="95"/>
      <c r="Q69" s="95"/>
      <c r="R69" s="95"/>
      <c r="S69" s="95"/>
      <c r="T69" s="95"/>
      <c r="U69" s="95"/>
      <c r="V69" s="95"/>
      <c r="W69" s="95"/>
      <c r="X69" s="95"/>
      <c r="Y69" s="95"/>
      <c r="Z69" s="95"/>
      <c r="AA69" s="95"/>
      <c r="AB69" s="95"/>
      <c r="AC69" s="95"/>
      <c r="AD69" s="95"/>
      <c r="AE69" s="95"/>
      <c r="AF69" s="95"/>
      <c r="AG69" s="95"/>
      <c r="AH69" s="95"/>
    </row>
    <row r="70" spans="1:34">
      <c r="A70" s="95"/>
      <c r="B70" s="95"/>
      <c r="C70" s="95"/>
      <c r="D70" s="95"/>
      <c r="E70" s="95"/>
      <c r="F70" s="95"/>
      <c r="G70" s="95"/>
      <c r="H70" s="95"/>
      <c r="I70" s="95"/>
      <c r="J70" s="95"/>
      <c r="K70" s="95"/>
      <c r="L70" s="95"/>
      <c r="M70" s="156"/>
      <c r="N70" s="95"/>
      <c r="O70" s="95"/>
      <c r="P70" s="95"/>
      <c r="Q70" s="95"/>
      <c r="R70" s="95"/>
      <c r="S70" s="95"/>
      <c r="T70" s="95"/>
      <c r="U70" s="95"/>
      <c r="V70" s="95"/>
      <c r="W70" s="95"/>
      <c r="X70" s="95"/>
      <c r="Y70" s="95"/>
      <c r="Z70" s="95"/>
      <c r="AA70" s="95"/>
      <c r="AB70" s="95"/>
      <c r="AC70" s="95"/>
      <c r="AD70" s="95"/>
      <c r="AE70" s="95"/>
      <c r="AF70" s="95"/>
      <c r="AG70" s="95"/>
      <c r="AH70" s="95"/>
    </row>
    <row r="71" spans="1:34">
      <c r="A71" s="95"/>
      <c r="B71" s="95"/>
      <c r="C71" s="95"/>
      <c r="D71" s="95"/>
      <c r="E71" s="95"/>
      <c r="F71" s="95"/>
      <c r="G71" s="95"/>
      <c r="H71" s="95"/>
      <c r="I71" s="95"/>
      <c r="J71" s="95"/>
      <c r="K71" s="95"/>
      <c r="L71" s="95"/>
      <c r="M71" s="156"/>
      <c r="N71" s="95"/>
      <c r="O71" s="95"/>
      <c r="P71" s="95"/>
      <c r="Q71" s="95"/>
      <c r="R71" s="95"/>
      <c r="S71" s="95"/>
      <c r="T71" s="95"/>
      <c r="U71" s="95"/>
      <c r="V71" s="95"/>
      <c r="W71" s="95"/>
      <c r="X71" s="95"/>
      <c r="Y71" s="95"/>
      <c r="Z71" s="95"/>
      <c r="AA71" s="95"/>
      <c r="AB71" s="95"/>
      <c r="AC71" s="95"/>
      <c r="AD71" s="95"/>
      <c r="AE71" s="95"/>
      <c r="AF71" s="95"/>
      <c r="AG71" s="95"/>
      <c r="AH71" s="95"/>
    </row>
    <row r="72" spans="1:34">
      <c r="A72" s="95"/>
      <c r="B72" s="95"/>
      <c r="C72" s="95"/>
      <c r="D72" s="95"/>
      <c r="E72" s="95"/>
      <c r="F72" s="95"/>
      <c r="G72" s="95"/>
      <c r="H72" s="95"/>
      <c r="I72" s="95"/>
      <c r="J72" s="95"/>
      <c r="K72" s="95"/>
      <c r="L72" s="95"/>
      <c r="M72" s="156"/>
      <c r="N72" s="95"/>
      <c r="O72" s="95"/>
      <c r="P72" s="95"/>
      <c r="Q72" s="95"/>
      <c r="R72" s="95"/>
      <c r="S72" s="95"/>
      <c r="T72" s="95"/>
      <c r="U72" s="95"/>
      <c r="V72" s="95"/>
      <c r="W72" s="95"/>
      <c r="X72" s="95"/>
      <c r="Y72" s="95"/>
      <c r="Z72" s="95"/>
      <c r="AA72" s="95"/>
      <c r="AB72" s="95"/>
      <c r="AC72" s="95"/>
      <c r="AD72" s="95"/>
      <c r="AE72" s="95"/>
      <c r="AF72" s="95"/>
      <c r="AG72" s="95"/>
      <c r="AH72" s="95"/>
    </row>
    <row r="73" spans="1:34">
      <c r="A73" s="95"/>
      <c r="B73" s="95"/>
      <c r="C73" s="95"/>
      <c r="D73" s="95"/>
      <c r="E73" s="95"/>
      <c r="F73" s="95"/>
      <c r="G73" s="95"/>
      <c r="H73" s="95"/>
      <c r="I73" s="95"/>
      <c r="J73" s="95"/>
      <c r="K73" s="95"/>
      <c r="L73" s="95"/>
      <c r="M73" s="156"/>
      <c r="N73" s="95"/>
      <c r="O73" s="95"/>
      <c r="P73" s="95"/>
      <c r="Q73" s="95"/>
      <c r="R73" s="95"/>
      <c r="S73" s="95"/>
      <c r="T73" s="95"/>
      <c r="U73" s="95"/>
      <c r="V73" s="95"/>
      <c r="W73" s="95"/>
      <c r="X73" s="95"/>
      <c r="Y73" s="95"/>
      <c r="Z73" s="95"/>
      <c r="AA73" s="95"/>
      <c r="AB73" s="95"/>
      <c r="AC73" s="95"/>
      <c r="AD73" s="95"/>
      <c r="AE73" s="95"/>
      <c r="AF73" s="95"/>
      <c r="AG73" s="95"/>
      <c r="AH73" s="95"/>
    </row>
    <row r="74" spans="1:34">
      <c r="A74" s="95"/>
      <c r="B74" s="95"/>
      <c r="C74" s="95"/>
      <c r="D74" s="95"/>
      <c r="E74" s="95"/>
      <c r="F74" s="95"/>
      <c r="G74" s="95"/>
      <c r="H74" s="95"/>
      <c r="I74" s="95"/>
      <c r="J74" s="95"/>
      <c r="K74" s="95"/>
      <c r="L74" s="95"/>
      <c r="M74" s="156"/>
      <c r="N74" s="95"/>
      <c r="O74" s="95"/>
      <c r="P74" s="95"/>
      <c r="Q74" s="95"/>
      <c r="R74" s="95"/>
      <c r="S74" s="95"/>
      <c r="T74" s="95"/>
      <c r="U74" s="95"/>
      <c r="V74" s="95"/>
      <c r="W74" s="95"/>
      <c r="X74" s="95"/>
      <c r="Y74" s="95"/>
      <c r="Z74" s="95"/>
      <c r="AA74" s="95"/>
      <c r="AB74" s="95"/>
      <c r="AC74" s="95"/>
      <c r="AD74" s="95"/>
      <c r="AE74" s="95"/>
      <c r="AF74" s="95"/>
      <c r="AG74" s="95"/>
      <c r="AH74" s="95"/>
    </row>
    <row r="75" spans="1:34">
      <c r="A75" s="95"/>
      <c r="B75" s="95"/>
      <c r="C75" s="95"/>
      <c r="D75" s="95"/>
      <c r="E75" s="95"/>
      <c r="F75" s="95"/>
      <c r="G75" s="95"/>
      <c r="H75" s="95"/>
      <c r="I75" s="95"/>
      <c r="J75" s="95"/>
      <c r="K75" s="95"/>
      <c r="L75" s="95"/>
      <c r="M75" s="156"/>
      <c r="N75" s="95"/>
      <c r="O75" s="95"/>
      <c r="P75" s="95"/>
      <c r="Q75" s="95"/>
      <c r="R75" s="95"/>
      <c r="S75" s="95"/>
      <c r="T75" s="95"/>
      <c r="U75" s="95"/>
      <c r="V75" s="95"/>
      <c r="W75" s="95"/>
      <c r="X75" s="95"/>
      <c r="Y75" s="95"/>
      <c r="Z75" s="95"/>
      <c r="AA75" s="95"/>
      <c r="AB75" s="95"/>
      <c r="AC75" s="95"/>
      <c r="AD75" s="95"/>
      <c r="AE75" s="95"/>
      <c r="AF75" s="95"/>
      <c r="AG75" s="95"/>
      <c r="AH75" s="95"/>
    </row>
    <row r="76" spans="1:34">
      <c r="A76" s="95"/>
      <c r="B76" s="95"/>
      <c r="C76" s="95"/>
      <c r="D76" s="95"/>
      <c r="E76" s="95"/>
      <c r="F76" s="95"/>
      <c r="G76" s="95"/>
      <c r="H76" s="95"/>
      <c r="I76" s="95"/>
      <c r="J76" s="95"/>
      <c r="K76" s="95"/>
      <c r="L76" s="95"/>
      <c r="M76" s="156"/>
      <c r="N76" s="95"/>
      <c r="O76" s="95"/>
      <c r="P76" s="95"/>
      <c r="Q76" s="95"/>
      <c r="R76" s="95"/>
      <c r="S76" s="95"/>
      <c r="T76" s="95"/>
      <c r="U76" s="95"/>
      <c r="V76" s="95"/>
      <c r="W76" s="95"/>
      <c r="X76" s="95"/>
      <c r="Y76" s="95"/>
      <c r="Z76" s="95"/>
      <c r="AA76" s="95"/>
      <c r="AB76" s="95"/>
      <c r="AC76" s="95"/>
      <c r="AD76" s="95"/>
      <c r="AE76" s="95"/>
      <c r="AF76" s="95"/>
      <c r="AG76" s="95"/>
      <c r="AH76" s="95"/>
    </row>
    <row r="77" spans="1:34">
      <c r="A77" s="95"/>
      <c r="B77" s="95"/>
      <c r="C77" s="95"/>
      <c r="D77" s="95"/>
      <c r="E77" s="95"/>
      <c r="F77" s="95"/>
      <c r="G77" s="95"/>
      <c r="H77" s="95"/>
      <c r="I77" s="95"/>
      <c r="J77" s="95"/>
      <c r="K77" s="95"/>
      <c r="L77" s="95"/>
      <c r="M77" s="156"/>
      <c r="N77" s="95"/>
      <c r="O77" s="95"/>
      <c r="P77" s="95"/>
      <c r="Q77" s="95"/>
      <c r="R77" s="95"/>
      <c r="S77" s="95"/>
      <c r="T77" s="95"/>
      <c r="U77" s="95"/>
      <c r="V77" s="95"/>
      <c r="W77" s="95"/>
      <c r="X77" s="95"/>
      <c r="Y77" s="95"/>
      <c r="Z77" s="95"/>
      <c r="AA77" s="95"/>
      <c r="AB77" s="95"/>
      <c r="AC77" s="95"/>
      <c r="AD77" s="95"/>
      <c r="AE77" s="95"/>
      <c r="AF77" s="95"/>
      <c r="AG77" s="95"/>
      <c r="AH77" s="95"/>
    </row>
    <row r="78" spans="1:34">
      <c r="A78" s="95"/>
      <c r="B78" s="95"/>
      <c r="C78" s="95"/>
      <c r="D78" s="95"/>
      <c r="E78" s="95"/>
      <c r="F78" s="95"/>
      <c r="G78" s="95"/>
      <c r="H78" s="95"/>
      <c r="I78" s="95"/>
      <c r="J78" s="95"/>
      <c r="K78" s="95"/>
      <c r="L78" s="95"/>
      <c r="M78" s="156"/>
      <c r="N78" s="95"/>
      <c r="O78" s="95"/>
      <c r="P78" s="95"/>
      <c r="Q78" s="95"/>
      <c r="R78" s="95"/>
      <c r="S78" s="95"/>
      <c r="T78" s="95"/>
      <c r="U78" s="95"/>
      <c r="V78" s="95"/>
      <c r="W78" s="95"/>
      <c r="X78" s="95"/>
      <c r="Y78" s="95"/>
      <c r="Z78" s="95"/>
      <c r="AA78" s="95"/>
      <c r="AB78" s="95"/>
      <c r="AC78" s="95"/>
      <c r="AD78" s="95"/>
      <c r="AE78" s="95"/>
      <c r="AF78" s="95"/>
      <c r="AG78" s="95"/>
      <c r="AH78" s="95"/>
    </row>
    <row r="79" spans="1:34">
      <c r="A79" s="95"/>
      <c r="B79" s="95"/>
      <c r="C79" s="95"/>
      <c r="D79" s="95"/>
      <c r="E79" s="95"/>
      <c r="F79" s="95"/>
      <c r="G79" s="95"/>
      <c r="H79" s="95"/>
      <c r="I79" s="95"/>
      <c r="J79" s="95"/>
      <c r="K79" s="95"/>
      <c r="L79" s="95"/>
      <c r="M79" s="156"/>
      <c r="N79" s="95"/>
      <c r="O79" s="95"/>
      <c r="P79" s="95"/>
      <c r="Q79" s="95"/>
      <c r="R79" s="95"/>
      <c r="S79" s="95"/>
      <c r="T79" s="95"/>
      <c r="U79" s="95"/>
      <c r="V79" s="95"/>
      <c r="W79" s="95"/>
      <c r="X79" s="95"/>
      <c r="Y79" s="95"/>
      <c r="Z79" s="95"/>
      <c r="AA79" s="95"/>
      <c r="AB79" s="95"/>
      <c r="AC79" s="95"/>
      <c r="AD79" s="95"/>
      <c r="AE79" s="95"/>
      <c r="AF79" s="95"/>
      <c r="AG79" s="95"/>
      <c r="AH79" s="95"/>
    </row>
    <row r="80" spans="1:34">
      <c r="A80" s="95"/>
      <c r="B80" s="95"/>
      <c r="C80" s="95"/>
      <c r="D80" s="95"/>
      <c r="E80" s="95"/>
      <c r="F80" s="95"/>
      <c r="G80" s="95"/>
      <c r="H80" s="95"/>
      <c r="I80" s="95"/>
      <c r="J80" s="95"/>
      <c r="K80" s="95"/>
      <c r="L80" s="95"/>
      <c r="M80" s="156"/>
      <c r="N80" s="95"/>
      <c r="O80" s="95"/>
      <c r="P80" s="95"/>
      <c r="Q80" s="95"/>
      <c r="R80" s="95"/>
      <c r="S80" s="95"/>
      <c r="T80" s="95"/>
      <c r="U80" s="95"/>
      <c r="V80" s="95"/>
      <c r="W80" s="95"/>
      <c r="X80" s="95"/>
      <c r="Y80" s="95"/>
      <c r="Z80" s="95"/>
      <c r="AA80" s="95"/>
      <c r="AB80" s="95"/>
      <c r="AC80" s="95"/>
      <c r="AD80" s="95"/>
      <c r="AE80" s="95"/>
      <c r="AF80" s="95"/>
      <c r="AG80" s="95"/>
      <c r="AH80" s="95"/>
    </row>
    <row r="81" spans="1:34">
      <c r="A81" s="95"/>
      <c r="B81" s="95"/>
      <c r="C81" s="95"/>
      <c r="D81" s="95"/>
      <c r="E81" s="95"/>
      <c r="F81" s="95"/>
      <c r="G81" s="95"/>
      <c r="H81" s="95"/>
      <c r="I81" s="95"/>
      <c r="J81" s="95"/>
      <c r="K81" s="95"/>
      <c r="L81" s="95"/>
      <c r="M81" s="156"/>
      <c r="N81" s="95"/>
      <c r="O81" s="95"/>
      <c r="P81" s="95"/>
      <c r="Q81" s="95"/>
      <c r="R81" s="95"/>
      <c r="S81" s="95"/>
      <c r="T81" s="95"/>
      <c r="U81" s="95"/>
      <c r="V81" s="95"/>
      <c r="W81" s="95"/>
      <c r="X81" s="95"/>
      <c r="Y81" s="95"/>
      <c r="Z81" s="95"/>
      <c r="AA81" s="95"/>
      <c r="AB81" s="95"/>
      <c r="AC81" s="95"/>
      <c r="AD81" s="95"/>
      <c r="AE81" s="95"/>
      <c r="AF81" s="95"/>
      <c r="AG81" s="95"/>
      <c r="AH81" s="95"/>
    </row>
    <row r="82" spans="1:34">
      <c r="A82" s="95"/>
      <c r="B82" s="95"/>
      <c r="C82" s="95"/>
      <c r="D82" s="95"/>
      <c r="E82" s="95"/>
      <c r="F82" s="95"/>
      <c r="G82" s="95"/>
      <c r="H82" s="95"/>
      <c r="I82" s="95"/>
      <c r="J82" s="95"/>
      <c r="K82" s="95"/>
      <c r="L82" s="95"/>
      <c r="M82" s="156"/>
      <c r="N82" s="95"/>
      <c r="O82" s="95"/>
      <c r="P82" s="95"/>
      <c r="Q82" s="95"/>
      <c r="R82" s="95"/>
      <c r="S82" s="95"/>
      <c r="T82" s="95"/>
      <c r="U82" s="95"/>
      <c r="V82" s="95"/>
      <c r="W82" s="95"/>
      <c r="X82" s="95"/>
      <c r="Y82" s="95"/>
      <c r="Z82" s="95"/>
      <c r="AA82" s="95"/>
      <c r="AB82" s="95"/>
      <c r="AC82" s="95"/>
      <c r="AD82" s="95"/>
      <c r="AE82" s="95"/>
      <c r="AF82" s="95"/>
      <c r="AG82" s="95"/>
      <c r="AH82" s="95"/>
    </row>
    <row r="83" spans="1:34">
      <c r="A83" s="95"/>
      <c r="B83" s="95"/>
      <c r="C83" s="95"/>
      <c r="D83" s="95"/>
      <c r="E83" s="95"/>
      <c r="F83" s="95"/>
      <c r="G83" s="95"/>
      <c r="H83" s="95"/>
      <c r="I83" s="95"/>
      <c r="J83" s="95"/>
      <c r="K83" s="95"/>
      <c r="L83" s="95"/>
      <c r="M83" s="156"/>
      <c r="N83" s="95"/>
      <c r="O83" s="95"/>
      <c r="P83" s="95"/>
      <c r="Q83" s="95"/>
      <c r="R83" s="95"/>
      <c r="S83" s="95"/>
      <c r="T83" s="95"/>
      <c r="U83" s="95"/>
      <c r="V83" s="95"/>
      <c r="W83" s="95"/>
      <c r="X83" s="95"/>
      <c r="Y83" s="95"/>
      <c r="Z83" s="95"/>
      <c r="AA83" s="95"/>
      <c r="AB83" s="95"/>
      <c r="AC83" s="95"/>
      <c r="AD83" s="95"/>
      <c r="AE83" s="95"/>
      <c r="AF83" s="95"/>
      <c r="AG83" s="95"/>
      <c r="AH83" s="95"/>
    </row>
    <row r="84" spans="1:34">
      <c r="A84" s="95"/>
      <c r="B84" s="95"/>
      <c r="C84" s="95"/>
      <c r="D84" s="95"/>
      <c r="E84" s="95"/>
      <c r="F84" s="95"/>
      <c r="G84" s="95"/>
      <c r="H84" s="95"/>
      <c r="I84" s="95"/>
      <c r="J84" s="95"/>
      <c r="K84" s="95"/>
      <c r="L84" s="95"/>
      <c r="M84" s="156"/>
      <c r="N84" s="95"/>
      <c r="O84" s="95"/>
      <c r="P84" s="95"/>
      <c r="Q84" s="95"/>
      <c r="R84" s="95"/>
      <c r="S84" s="95"/>
      <c r="T84" s="95"/>
      <c r="U84" s="95"/>
      <c r="V84" s="95"/>
      <c r="W84" s="95"/>
      <c r="X84" s="95"/>
      <c r="Y84" s="95"/>
      <c r="Z84" s="95"/>
      <c r="AA84" s="95"/>
      <c r="AB84" s="95"/>
      <c r="AC84" s="95"/>
      <c r="AD84" s="95"/>
      <c r="AE84" s="95"/>
      <c r="AF84" s="95"/>
      <c r="AG84" s="95"/>
      <c r="AH84" s="95"/>
    </row>
    <row r="85" spans="1:34">
      <c r="A85" s="95"/>
      <c r="B85" s="95"/>
      <c r="C85" s="95"/>
      <c r="D85" s="95"/>
      <c r="E85" s="95"/>
      <c r="F85" s="95"/>
      <c r="G85" s="95"/>
      <c r="H85" s="95"/>
      <c r="I85" s="95"/>
      <c r="J85" s="95"/>
      <c r="K85" s="95"/>
      <c r="L85" s="95"/>
      <c r="M85" s="156"/>
      <c r="N85" s="95"/>
      <c r="O85" s="95"/>
      <c r="P85" s="95"/>
      <c r="Q85" s="95"/>
      <c r="R85" s="95"/>
      <c r="S85" s="95"/>
      <c r="T85" s="95"/>
      <c r="U85" s="95"/>
      <c r="V85" s="95"/>
      <c r="W85" s="95"/>
      <c r="X85" s="95"/>
      <c r="Y85" s="95"/>
      <c r="Z85" s="95"/>
      <c r="AA85" s="95"/>
      <c r="AB85" s="95"/>
      <c r="AC85" s="95"/>
      <c r="AD85" s="95"/>
      <c r="AE85" s="95"/>
      <c r="AF85" s="95"/>
      <c r="AG85" s="95"/>
      <c r="AH85" s="95"/>
    </row>
    <row r="86" spans="1:34">
      <c r="A86" s="95"/>
      <c r="B86" s="95"/>
      <c r="C86" s="95"/>
      <c r="D86" s="95"/>
      <c r="E86" s="95"/>
      <c r="F86" s="95"/>
      <c r="G86" s="95"/>
      <c r="H86" s="95"/>
      <c r="I86" s="95"/>
      <c r="J86" s="95"/>
      <c r="K86" s="95"/>
      <c r="L86" s="95"/>
      <c r="M86" s="156"/>
      <c r="N86" s="95"/>
      <c r="O86" s="95"/>
      <c r="P86" s="95"/>
      <c r="Q86" s="95"/>
      <c r="R86" s="95"/>
      <c r="S86" s="95"/>
      <c r="T86" s="95"/>
      <c r="U86" s="95"/>
      <c r="V86" s="95"/>
      <c r="W86" s="95"/>
      <c r="X86" s="95"/>
      <c r="Y86" s="95"/>
      <c r="Z86" s="95"/>
      <c r="AA86" s="95"/>
      <c r="AB86" s="95"/>
      <c r="AC86" s="95"/>
      <c r="AD86" s="95"/>
      <c r="AE86" s="95"/>
      <c r="AF86" s="95"/>
      <c r="AG86" s="95"/>
      <c r="AH86" s="95"/>
    </row>
    <row r="87" spans="1:34">
      <c r="A87" s="95"/>
      <c r="B87" s="95"/>
      <c r="C87" s="95"/>
      <c r="D87" s="95"/>
      <c r="E87" s="95"/>
      <c r="F87" s="95"/>
      <c r="G87" s="95"/>
      <c r="H87" s="95"/>
      <c r="I87" s="95"/>
      <c r="J87" s="95"/>
      <c r="K87" s="95"/>
      <c r="L87" s="95"/>
      <c r="M87" s="156"/>
      <c r="N87" s="95"/>
      <c r="O87" s="95"/>
      <c r="P87" s="95"/>
      <c r="Q87" s="95"/>
      <c r="R87" s="95"/>
      <c r="S87" s="95"/>
      <c r="T87" s="95"/>
      <c r="U87" s="95"/>
      <c r="V87" s="95"/>
      <c r="W87" s="95"/>
      <c r="X87" s="95"/>
      <c r="Y87" s="95"/>
      <c r="Z87" s="95"/>
      <c r="AA87" s="95"/>
      <c r="AB87" s="95"/>
      <c r="AC87" s="95"/>
      <c r="AD87" s="95"/>
      <c r="AE87" s="95"/>
      <c r="AF87" s="95"/>
      <c r="AG87" s="95"/>
      <c r="AH87" s="95"/>
    </row>
    <row r="88" spans="1:34">
      <c r="A88" s="95"/>
      <c r="B88" s="95"/>
      <c r="C88" s="95"/>
      <c r="D88" s="95"/>
      <c r="E88" s="95"/>
      <c r="F88" s="95"/>
      <c r="G88" s="95"/>
      <c r="H88" s="95"/>
      <c r="I88" s="95"/>
      <c r="J88" s="95"/>
      <c r="K88" s="95"/>
      <c r="L88" s="95"/>
      <c r="M88" s="156"/>
      <c r="N88" s="95"/>
      <c r="O88" s="95"/>
      <c r="P88" s="95"/>
      <c r="Q88" s="95"/>
      <c r="R88" s="95"/>
      <c r="S88" s="95"/>
      <c r="T88" s="95"/>
      <c r="U88" s="95"/>
      <c r="V88" s="95"/>
      <c r="W88" s="95"/>
      <c r="X88" s="95"/>
      <c r="Y88" s="95"/>
      <c r="Z88" s="95"/>
      <c r="AA88" s="95"/>
      <c r="AB88" s="95"/>
      <c r="AC88" s="95"/>
      <c r="AD88" s="95"/>
      <c r="AE88" s="95"/>
      <c r="AF88" s="95"/>
      <c r="AG88" s="95"/>
      <c r="AH88" s="95"/>
    </row>
    <row r="89" spans="1:34">
      <c r="A89" s="95"/>
      <c r="B89" s="95"/>
      <c r="C89" s="95"/>
      <c r="D89" s="95"/>
      <c r="E89" s="95"/>
      <c r="F89" s="95"/>
      <c r="G89" s="95"/>
      <c r="H89" s="95"/>
      <c r="I89" s="95"/>
      <c r="J89" s="95"/>
      <c r="K89" s="95"/>
      <c r="L89" s="95"/>
      <c r="M89" s="156"/>
      <c r="N89" s="95"/>
      <c r="O89" s="95"/>
      <c r="P89" s="95"/>
      <c r="Q89" s="95"/>
      <c r="R89" s="95"/>
      <c r="S89" s="95"/>
      <c r="T89" s="95"/>
      <c r="U89" s="95"/>
      <c r="V89" s="95"/>
      <c r="W89" s="95"/>
      <c r="X89" s="95"/>
      <c r="Y89" s="95"/>
      <c r="Z89" s="95"/>
      <c r="AA89" s="95"/>
      <c r="AB89" s="95"/>
      <c r="AC89" s="95"/>
      <c r="AD89" s="95"/>
      <c r="AE89" s="95"/>
      <c r="AF89" s="95"/>
      <c r="AG89" s="95"/>
      <c r="AH89" s="95"/>
    </row>
    <row r="90" spans="1:34">
      <c r="A90" s="95"/>
      <c r="B90" s="95"/>
      <c r="C90" s="95"/>
      <c r="D90" s="95"/>
      <c r="E90" s="95"/>
      <c r="F90" s="95"/>
      <c r="G90" s="95"/>
      <c r="H90" s="95"/>
      <c r="I90" s="95"/>
      <c r="J90" s="95"/>
      <c r="K90" s="95"/>
      <c r="L90" s="95"/>
      <c r="M90" s="156"/>
      <c r="N90" s="95"/>
      <c r="O90" s="95"/>
      <c r="P90" s="95"/>
      <c r="Q90" s="95"/>
      <c r="R90" s="95"/>
      <c r="S90" s="95"/>
      <c r="T90" s="95"/>
      <c r="U90" s="95"/>
      <c r="V90" s="95"/>
      <c r="W90" s="95"/>
      <c r="X90" s="95"/>
      <c r="Y90" s="95"/>
      <c r="Z90" s="95"/>
      <c r="AA90" s="95"/>
      <c r="AB90" s="95"/>
      <c r="AC90" s="95"/>
      <c r="AD90" s="95"/>
      <c r="AE90" s="95"/>
      <c r="AF90" s="95"/>
      <c r="AG90" s="95"/>
      <c r="AH90" s="95"/>
    </row>
    <row r="95" spans="1:34">
      <c r="D95" s="116"/>
    </row>
    <row r="96" spans="1:34">
      <c r="C96" s="94"/>
      <c r="D96" s="117"/>
    </row>
    <row r="97" spans="3:4">
      <c r="C97" s="94"/>
      <c r="D97" s="117"/>
    </row>
    <row r="98" spans="3:4">
      <c r="C98" s="94"/>
      <c r="D98" s="117"/>
    </row>
    <row r="99" spans="3:4">
      <c r="C99" s="116"/>
      <c r="D99" s="116"/>
    </row>
    <row r="100" spans="3:4">
      <c r="C100" s="94"/>
      <c r="D100" s="117"/>
    </row>
    <row r="101" spans="3:4">
      <c r="C101" s="94"/>
      <c r="D101" s="117"/>
    </row>
    <row r="102" spans="3:4">
      <c r="C102" s="94"/>
      <c r="D102" s="117"/>
    </row>
    <row r="103" spans="3:4">
      <c r="C103" s="94"/>
      <c r="D103" s="117"/>
    </row>
    <row r="104" spans="3:4">
      <c r="C104" s="94"/>
      <c r="D104" s="117"/>
    </row>
    <row r="105" spans="3:4">
      <c r="D105" s="116"/>
    </row>
    <row r="106" spans="3:4">
      <c r="D106" s="116"/>
    </row>
    <row r="107" spans="3:4">
      <c r="D107" s="116"/>
    </row>
    <row r="108" spans="3:4">
      <c r="D108" s="116"/>
    </row>
    <row r="109" spans="3:4">
      <c r="D109" s="116"/>
    </row>
    <row r="110" spans="3:4">
      <c r="D110" s="116"/>
    </row>
    <row r="113" spans="2:4">
      <c r="B113" s="118"/>
      <c r="C113" s="94"/>
      <c r="D113" s="5"/>
    </row>
    <row r="114" spans="2:4">
      <c r="B114" s="118"/>
      <c r="C114" s="94"/>
      <c r="D114" s="5"/>
    </row>
    <row r="115" spans="2:4">
      <c r="B115" s="118"/>
      <c r="C115" s="94"/>
      <c r="D115" s="5"/>
    </row>
    <row r="116" spans="2:4">
      <c r="B116" s="118"/>
      <c r="C116" s="94"/>
      <c r="D116" s="5"/>
    </row>
    <row r="117" spans="2:4">
      <c r="B117" s="118"/>
      <c r="C117" s="94"/>
      <c r="D117" s="5"/>
    </row>
    <row r="118" spans="2:4">
      <c r="B118" s="118"/>
      <c r="C118" s="94"/>
      <c r="D118" s="5"/>
    </row>
    <row r="119" spans="2:4">
      <c r="B119" s="118"/>
      <c r="C119" s="94"/>
      <c r="D119" s="5"/>
    </row>
    <row r="120" spans="2:4">
      <c r="B120" s="118"/>
      <c r="C120" s="94"/>
      <c r="D120" s="5"/>
    </row>
  </sheetData>
  <mergeCells count="113">
    <mergeCell ref="C2:D2"/>
    <mergeCell ref="F6:G6"/>
    <mergeCell ref="C5:D5"/>
    <mergeCell ref="B30:D30"/>
    <mergeCell ref="B24:B27"/>
    <mergeCell ref="C11:D11"/>
    <mergeCell ref="C9:D9"/>
    <mergeCell ref="C8:D8"/>
    <mergeCell ref="C7:D7"/>
    <mergeCell ref="F26:G26"/>
    <mergeCell ref="F27:G27"/>
    <mergeCell ref="F28:G28"/>
    <mergeCell ref="F30:G30"/>
    <mergeCell ref="C4:D4"/>
    <mergeCell ref="C3:D3"/>
    <mergeCell ref="F7:L7"/>
    <mergeCell ref="F22:L22"/>
    <mergeCell ref="F29:L29"/>
    <mergeCell ref="F13:G13"/>
    <mergeCell ref="F8:G8"/>
    <mergeCell ref="F9:G9"/>
    <mergeCell ref="F10:G10"/>
    <mergeCell ref="F11:G11"/>
    <mergeCell ref="F16:G16"/>
    <mergeCell ref="N31:P36"/>
    <mergeCell ref="F36:G36"/>
    <mergeCell ref="F37:G37"/>
    <mergeCell ref="F38:G38"/>
    <mergeCell ref="F39:G39"/>
    <mergeCell ref="F31:G31"/>
    <mergeCell ref="F32:G32"/>
    <mergeCell ref="F34:G34"/>
    <mergeCell ref="F35:G35"/>
    <mergeCell ref="F33:L33"/>
    <mergeCell ref="Q30:V30"/>
    <mergeCell ref="N27:P27"/>
    <mergeCell ref="P11:P12"/>
    <mergeCell ref="Q25:V25"/>
    <mergeCell ref="Q26:V26"/>
    <mergeCell ref="N26:P26"/>
    <mergeCell ref="N25:P25"/>
    <mergeCell ref="Q27:R27"/>
    <mergeCell ref="T27:U27"/>
    <mergeCell ref="N24:V24"/>
    <mergeCell ref="Q14:T21"/>
    <mergeCell ref="N30:P30"/>
    <mergeCell ref="N29:P29"/>
    <mergeCell ref="N28:P28"/>
    <mergeCell ref="C12:D12"/>
    <mergeCell ref="B14:C14"/>
    <mergeCell ref="F14:G14"/>
    <mergeCell ref="B37:D40"/>
    <mergeCell ref="B44:D44"/>
    <mergeCell ref="B45:C45"/>
    <mergeCell ref="B46:C46"/>
    <mergeCell ref="B47:C47"/>
    <mergeCell ref="F15:G15"/>
    <mergeCell ref="F17:G17"/>
    <mergeCell ref="F21:G21"/>
    <mergeCell ref="F23:G23"/>
    <mergeCell ref="F24:G24"/>
    <mergeCell ref="F25:G25"/>
    <mergeCell ref="F12:G12"/>
    <mergeCell ref="F18:G18"/>
    <mergeCell ref="F19:G19"/>
    <mergeCell ref="F46:H46"/>
    <mergeCell ref="F47:H47"/>
    <mergeCell ref="B31:D34"/>
    <mergeCell ref="B36:D36"/>
    <mergeCell ref="B49:C49"/>
    <mergeCell ref="F40:G40"/>
    <mergeCell ref="F57:G57"/>
    <mergeCell ref="Q45:R45"/>
    <mergeCell ref="Q44:R44"/>
    <mergeCell ref="Q41:R41"/>
    <mergeCell ref="Q40:R40"/>
    <mergeCell ref="F56:G56"/>
    <mergeCell ref="F55:G55"/>
    <mergeCell ref="N39:O44"/>
    <mergeCell ref="F52:H52"/>
    <mergeCell ref="F51:H51"/>
    <mergeCell ref="F50:H50"/>
    <mergeCell ref="F54:G54"/>
    <mergeCell ref="F44:G44"/>
    <mergeCell ref="F41:G41"/>
    <mergeCell ref="Q39:R39"/>
    <mergeCell ref="F49:H49"/>
    <mergeCell ref="F48:H48"/>
    <mergeCell ref="B48:C48"/>
    <mergeCell ref="Q33:V36"/>
    <mergeCell ref="R32:V32"/>
    <mergeCell ref="R31:V31"/>
    <mergeCell ref="F42:G42"/>
    <mergeCell ref="F43:G43"/>
    <mergeCell ref="F20:G20"/>
    <mergeCell ref="F2:I2"/>
    <mergeCell ref="F4:I4"/>
    <mergeCell ref="N5:O5"/>
    <mergeCell ref="N2:T2"/>
    <mergeCell ref="N6:O6"/>
    <mergeCell ref="P5:T5"/>
    <mergeCell ref="P4:T4"/>
    <mergeCell ref="P3:T3"/>
    <mergeCell ref="N4:O4"/>
    <mergeCell ref="N3:O3"/>
    <mergeCell ref="P6:T6"/>
    <mergeCell ref="P8:P10"/>
    <mergeCell ref="N8:O12"/>
    <mergeCell ref="Q8:T10"/>
    <mergeCell ref="Q11:T12"/>
    <mergeCell ref="P14:P21"/>
    <mergeCell ref="N14:O22"/>
    <mergeCell ref="Q22:T22"/>
  </mergeCells>
  <conditionalFormatting sqref="F6:L6 J45:L56 F46:I57 F8:L16 F7">
    <cfRule type="expression" dxfId="106" priority="19">
      <formula>$I$2=TRUE</formula>
    </cfRule>
  </conditionalFormatting>
  <conditionalFormatting sqref="F23:L25 F22">
    <cfRule type="expression" dxfId="105" priority="18">
      <formula>$I$2=TRUE</formula>
    </cfRule>
  </conditionalFormatting>
  <conditionalFormatting sqref="F30:L32 F29">
    <cfRule type="expression" dxfId="104" priority="17">
      <formula>$I$2=TRUE</formula>
    </cfRule>
  </conditionalFormatting>
  <conditionalFormatting sqref="F34:L37 F38:K39 F33">
    <cfRule type="expression" dxfId="103" priority="16">
      <formula>$I$2=TRUE</formula>
    </cfRule>
  </conditionalFormatting>
  <conditionalFormatting sqref="I17:I20">
    <cfRule type="expression" dxfId="102" priority="15">
      <formula>$I$2=TRUE</formula>
    </cfRule>
  </conditionalFormatting>
  <conditionalFormatting sqref="H17:H20">
    <cfRule type="expression" dxfId="101" priority="14">
      <formula>$I$2=TRUE</formula>
    </cfRule>
  </conditionalFormatting>
  <conditionalFormatting sqref="K21">
    <cfRule type="expression" dxfId="100" priority="13">
      <formula>$I$2=TRUE</formula>
    </cfRule>
  </conditionalFormatting>
  <conditionalFormatting sqref="L21">
    <cfRule type="expression" dxfId="99" priority="12">
      <formula>$I$2=TRUE</formula>
    </cfRule>
  </conditionalFormatting>
  <conditionalFormatting sqref="L44">
    <cfRule type="expression" dxfId="98" priority="11">
      <formula>$I$2=TRUE</formula>
    </cfRule>
  </conditionalFormatting>
  <conditionalFormatting sqref="H44">
    <cfRule type="expression" dxfId="97" priority="10">
      <formula>$I$2=TRUE</formula>
    </cfRule>
  </conditionalFormatting>
  <conditionalFormatting sqref="H41:H43">
    <cfRule type="expression" dxfId="96" priority="9">
      <formula>$I$2=TRUE</formula>
    </cfRule>
  </conditionalFormatting>
  <conditionalFormatting sqref="H40">
    <cfRule type="expression" dxfId="95" priority="8">
      <formula>$I$2=TRUE</formula>
    </cfRule>
  </conditionalFormatting>
  <conditionalFormatting sqref="L38">
    <cfRule type="expression" dxfId="94" priority="7">
      <formula>$I$2=TRUE</formula>
    </cfRule>
  </conditionalFormatting>
  <conditionalFormatting sqref="L39">
    <cfRule type="expression" dxfId="93" priority="6">
      <formula>$I$2=TRUE</formula>
    </cfRule>
  </conditionalFormatting>
  <conditionalFormatting sqref="K28">
    <cfRule type="expression" dxfId="92" priority="5">
      <formula>$I$2=TRUE</formula>
    </cfRule>
  </conditionalFormatting>
  <conditionalFormatting sqref="L27">
    <cfRule type="expression" dxfId="91" priority="4">
      <formula>$I$2=TRUE</formula>
    </cfRule>
  </conditionalFormatting>
  <conditionalFormatting sqref="K27">
    <cfRule type="expression" dxfId="90" priority="3">
      <formula>$I$2=TRUE</formula>
    </cfRule>
  </conditionalFormatting>
  <conditionalFormatting sqref="H26">
    <cfRule type="expression" dxfId="89" priority="2">
      <formula>$I$2=TRUE</formula>
    </cfRule>
  </conditionalFormatting>
  <conditionalFormatting sqref="I26">
    <cfRule type="expression" dxfId="88" priority="1">
      <formula>$I$2=TRUE</formula>
    </cfRule>
  </conditionalFormatting>
  <conditionalFormatting sqref="E50 C119:D119">
    <cfRule type="expression" dxfId="87" priority="1155">
      <formula>OR(#REF!,#REF!,$H$8,$I$8,$H$9,$I$9,$H$10,$I$10,$H$11,$I$11,$H$12,$I$12,$H$13,$I$13,$H$14,$I$14,$H$16,$I$16,#REF!,#REF!,#REF!,#REF!,#REF!,#REF!,#REF!,#REF!,#REF!,#REF!,#REF!,#REF!,#REF!)</formula>
    </cfRule>
  </conditionalFormatting>
  <hyperlinks>
    <hyperlink ref="C5" r:id="rId1" xr:uid="{7C1A4016-41D9-4D65-B64A-7FD400BCF59D}"/>
    <hyperlink ref="C9" r:id="rId2" xr:uid="{07510EBF-8289-4F25-B741-2377CA2819B1}"/>
    <hyperlink ref="C12" r:id="rId3" xr:uid="{AEF4BD40-33D1-46A0-9449-2916BD742FDC}"/>
  </hyperlink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1286" r:id="rId7" name="Check Box 22">
              <controlPr defaultSize="0" autoFill="0" autoLine="0" autoPict="0" macro="[0]!Mx915IP_Click">
                <anchor moveWithCells="1">
                  <from>
                    <xdr:col>7</xdr:col>
                    <xdr:colOff>66675</xdr:colOff>
                    <xdr:row>7</xdr:row>
                    <xdr:rowOff>19050</xdr:rowOff>
                  </from>
                  <to>
                    <xdr:col>7</xdr:col>
                    <xdr:colOff>295275</xdr:colOff>
                    <xdr:row>8</xdr:row>
                    <xdr:rowOff>0</xdr:rowOff>
                  </to>
                </anchor>
              </controlPr>
            </control>
          </mc:Choice>
        </mc:AlternateContent>
        <mc:AlternateContent xmlns:mc="http://schemas.openxmlformats.org/markup-compatibility/2006">
          <mc:Choice Requires="x14">
            <control shapeId="11287" r:id="rId8" name="Check Box 23">
              <controlPr defaultSize="0" autoFill="0" autoLine="0" autoPict="0" macro="[0]!Mx925IP_Click">
                <anchor moveWithCells="1">
                  <from>
                    <xdr:col>7</xdr:col>
                    <xdr:colOff>66675</xdr:colOff>
                    <xdr:row>8</xdr:row>
                    <xdr:rowOff>19050</xdr:rowOff>
                  </from>
                  <to>
                    <xdr:col>7</xdr:col>
                    <xdr:colOff>295275</xdr:colOff>
                    <xdr:row>9</xdr:row>
                    <xdr:rowOff>9525</xdr:rowOff>
                  </to>
                </anchor>
              </controlPr>
            </control>
          </mc:Choice>
        </mc:AlternateContent>
        <mc:AlternateContent xmlns:mc="http://schemas.openxmlformats.org/markup-compatibility/2006">
          <mc:Choice Requires="x14">
            <control shapeId="11288" r:id="rId9" name="Check Box 24">
              <controlPr defaultSize="0" autoFill="0" autoLine="0" autoPict="0" macro="[0]!Vx690IP_Click">
                <anchor moveWithCells="1">
                  <from>
                    <xdr:col>7</xdr:col>
                    <xdr:colOff>66675</xdr:colOff>
                    <xdr:row>9</xdr:row>
                    <xdr:rowOff>19050</xdr:rowOff>
                  </from>
                  <to>
                    <xdr:col>7</xdr:col>
                    <xdr:colOff>295275</xdr:colOff>
                    <xdr:row>10</xdr:row>
                    <xdr:rowOff>0</xdr:rowOff>
                  </to>
                </anchor>
              </controlPr>
            </control>
          </mc:Choice>
        </mc:AlternateContent>
        <mc:AlternateContent xmlns:mc="http://schemas.openxmlformats.org/markup-compatibility/2006">
          <mc:Choice Requires="x14">
            <control shapeId="11289" r:id="rId10" name="Check Box 25">
              <controlPr defaultSize="0" autoFill="0" autoLine="0" autoPict="0" macro="[0]!iSC250IP_Click">
                <anchor moveWithCells="1">
                  <from>
                    <xdr:col>7</xdr:col>
                    <xdr:colOff>66675</xdr:colOff>
                    <xdr:row>10</xdr:row>
                    <xdr:rowOff>19050</xdr:rowOff>
                  </from>
                  <to>
                    <xdr:col>7</xdr:col>
                    <xdr:colOff>295275</xdr:colOff>
                    <xdr:row>10</xdr:row>
                    <xdr:rowOff>161925</xdr:rowOff>
                  </to>
                </anchor>
              </controlPr>
            </control>
          </mc:Choice>
        </mc:AlternateContent>
        <mc:AlternateContent xmlns:mc="http://schemas.openxmlformats.org/markup-compatibility/2006">
          <mc:Choice Requires="x14">
            <control shapeId="11290" r:id="rId11" name="Check Box 26">
              <controlPr defaultSize="0" autoFill="0" autoLine="0" autoPict="0" macro="[0]!iPP320IP_Click">
                <anchor moveWithCells="1">
                  <from>
                    <xdr:col>7</xdr:col>
                    <xdr:colOff>66675</xdr:colOff>
                    <xdr:row>11</xdr:row>
                    <xdr:rowOff>19050</xdr:rowOff>
                  </from>
                  <to>
                    <xdr:col>7</xdr:col>
                    <xdr:colOff>295275</xdr:colOff>
                    <xdr:row>12</xdr:row>
                    <xdr:rowOff>9525</xdr:rowOff>
                  </to>
                </anchor>
              </controlPr>
            </control>
          </mc:Choice>
        </mc:AlternateContent>
        <mc:AlternateContent xmlns:mc="http://schemas.openxmlformats.org/markup-compatibility/2006">
          <mc:Choice Requires="x14">
            <control shapeId="11291" r:id="rId12" name="Check Box 27">
              <controlPr defaultSize="0" autoFill="0" autoLine="0" autoPict="0" macro="[0]!iPP350IP_Click">
                <anchor moveWithCells="1">
                  <from>
                    <xdr:col>7</xdr:col>
                    <xdr:colOff>66675</xdr:colOff>
                    <xdr:row>12</xdr:row>
                    <xdr:rowOff>19050</xdr:rowOff>
                  </from>
                  <to>
                    <xdr:col>7</xdr:col>
                    <xdr:colOff>295275</xdr:colOff>
                    <xdr:row>13</xdr:row>
                    <xdr:rowOff>0</xdr:rowOff>
                  </to>
                </anchor>
              </controlPr>
            </control>
          </mc:Choice>
        </mc:AlternateContent>
        <mc:AlternateContent xmlns:mc="http://schemas.openxmlformats.org/markup-compatibility/2006">
          <mc:Choice Requires="x14">
            <control shapeId="11292" r:id="rId13" name="Check Box 28">
              <controlPr defaultSize="0" autoFill="0" autoLine="0" autoPict="0" macro="[0]!iSMP4IP_Click">
                <anchor moveWithCells="1">
                  <from>
                    <xdr:col>7</xdr:col>
                    <xdr:colOff>66675</xdr:colOff>
                    <xdr:row>13</xdr:row>
                    <xdr:rowOff>19050</xdr:rowOff>
                  </from>
                  <to>
                    <xdr:col>7</xdr:col>
                    <xdr:colOff>295275</xdr:colOff>
                    <xdr:row>14</xdr:row>
                    <xdr:rowOff>9525</xdr:rowOff>
                  </to>
                </anchor>
              </controlPr>
            </control>
          </mc:Choice>
        </mc:AlternateContent>
        <mc:AlternateContent xmlns:mc="http://schemas.openxmlformats.org/markup-compatibility/2006">
          <mc:Choice Requires="x14">
            <control shapeId="11306" r:id="rId14" name="Check Box 42">
              <controlPr defaultSize="0" autoFill="0" autoLine="0" autoPict="0" macro="[0]!Mx915USB_Click">
                <anchor moveWithCells="1">
                  <from>
                    <xdr:col>8</xdr:col>
                    <xdr:colOff>66675</xdr:colOff>
                    <xdr:row>7</xdr:row>
                    <xdr:rowOff>19050</xdr:rowOff>
                  </from>
                  <to>
                    <xdr:col>8</xdr:col>
                    <xdr:colOff>295275</xdr:colOff>
                    <xdr:row>8</xdr:row>
                    <xdr:rowOff>0</xdr:rowOff>
                  </to>
                </anchor>
              </controlPr>
            </control>
          </mc:Choice>
        </mc:AlternateContent>
        <mc:AlternateContent xmlns:mc="http://schemas.openxmlformats.org/markup-compatibility/2006">
          <mc:Choice Requires="x14">
            <control shapeId="11307" r:id="rId15" name="Check Box 43">
              <controlPr defaultSize="0" autoFill="0" autoLine="0" autoPict="0" macro="[0]!Mx925USB_Click">
                <anchor moveWithCells="1">
                  <from>
                    <xdr:col>8</xdr:col>
                    <xdr:colOff>66675</xdr:colOff>
                    <xdr:row>8</xdr:row>
                    <xdr:rowOff>19050</xdr:rowOff>
                  </from>
                  <to>
                    <xdr:col>8</xdr:col>
                    <xdr:colOff>295275</xdr:colOff>
                    <xdr:row>9</xdr:row>
                    <xdr:rowOff>9525</xdr:rowOff>
                  </to>
                </anchor>
              </controlPr>
            </control>
          </mc:Choice>
        </mc:AlternateContent>
        <mc:AlternateContent xmlns:mc="http://schemas.openxmlformats.org/markup-compatibility/2006">
          <mc:Choice Requires="x14">
            <control shapeId="11309" r:id="rId16" name="Check Box 45">
              <controlPr defaultSize="0" autoFill="0" autoLine="0" autoPict="0" macro="[0]!iSC250USB_Click">
                <anchor moveWithCells="1">
                  <from>
                    <xdr:col>8</xdr:col>
                    <xdr:colOff>66675</xdr:colOff>
                    <xdr:row>10</xdr:row>
                    <xdr:rowOff>19050</xdr:rowOff>
                  </from>
                  <to>
                    <xdr:col>8</xdr:col>
                    <xdr:colOff>295275</xdr:colOff>
                    <xdr:row>10</xdr:row>
                    <xdr:rowOff>161925</xdr:rowOff>
                  </to>
                </anchor>
              </controlPr>
            </control>
          </mc:Choice>
        </mc:AlternateContent>
        <mc:AlternateContent xmlns:mc="http://schemas.openxmlformats.org/markup-compatibility/2006">
          <mc:Choice Requires="x14">
            <control shapeId="11310" r:id="rId17" name="Check Box 46">
              <controlPr defaultSize="0" autoFill="0" autoLine="0" autoPict="0" macro="[0]!iPP320USB_Click">
                <anchor moveWithCells="1">
                  <from>
                    <xdr:col>8</xdr:col>
                    <xdr:colOff>66675</xdr:colOff>
                    <xdr:row>11</xdr:row>
                    <xdr:rowOff>19050</xdr:rowOff>
                  </from>
                  <to>
                    <xdr:col>8</xdr:col>
                    <xdr:colOff>295275</xdr:colOff>
                    <xdr:row>12</xdr:row>
                    <xdr:rowOff>9525</xdr:rowOff>
                  </to>
                </anchor>
              </controlPr>
            </control>
          </mc:Choice>
        </mc:AlternateContent>
        <mc:AlternateContent xmlns:mc="http://schemas.openxmlformats.org/markup-compatibility/2006">
          <mc:Choice Requires="x14">
            <control shapeId="11311" r:id="rId18" name="Check Box 47">
              <controlPr defaultSize="0" autoFill="0" autoLine="0" autoPict="0" macro="[0]!iPP350USB_Click">
                <anchor moveWithCells="1">
                  <from>
                    <xdr:col>8</xdr:col>
                    <xdr:colOff>66675</xdr:colOff>
                    <xdr:row>12</xdr:row>
                    <xdr:rowOff>19050</xdr:rowOff>
                  </from>
                  <to>
                    <xdr:col>8</xdr:col>
                    <xdr:colOff>295275</xdr:colOff>
                    <xdr:row>13</xdr:row>
                    <xdr:rowOff>0</xdr:rowOff>
                  </to>
                </anchor>
              </controlPr>
            </control>
          </mc:Choice>
        </mc:AlternateContent>
        <mc:AlternateContent xmlns:mc="http://schemas.openxmlformats.org/markup-compatibility/2006">
          <mc:Choice Requires="x14">
            <control shapeId="11312" r:id="rId19" name="Check Box 48">
              <controlPr defaultSize="0" autoFill="0" autoLine="0" autoPict="0" macro="[0]!iSMP4USB_Click">
                <anchor moveWithCells="1">
                  <from>
                    <xdr:col>10</xdr:col>
                    <xdr:colOff>238125</xdr:colOff>
                    <xdr:row>13</xdr:row>
                    <xdr:rowOff>19050</xdr:rowOff>
                  </from>
                  <to>
                    <xdr:col>10</xdr:col>
                    <xdr:colOff>466725</xdr:colOff>
                    <xdr:row>14</xdr:row>
                    <xdr:rowOff>9525</xdr:rowOff>
                  </to>
                </anchor>
              </controlPr>
            </control>
          </mc:Choice>
        </mc:AlternateContent>
        <mc:AlternateContent xmlns:mc="http://schemas.openxmlformats.org/markup-compatibility/2006">
          <mc:Choice Requires="x14">
            <control shapeId="11313" r:id="rId20" name="Check Box 49">
              <controlPr defaultSize="0" autoFill="0" autoLine="0" autoPict="0" macro="[0]!iUC285USB_Click">
                <anchor moveWithCells="1">
                  <from>
                    <xdr:col>8</xdr:col>
                    <xdr:colOff>76200</xdr:colOff>
                    <xdr:row>14</xdr:row>
                    <xdr:rowOff>171450</xdr:rowOff>
                  </from>
                  <to>
                    <xdr:col>8</xdr:col>
                    <xdr:colOff>304800</xdr:colOff>
                    <xdr:row>16</xdr:row>
                    <xdr:rowOff>0</xdr:rowOff>
                  </to>
                </anchor>
              </controlPr>
            </control>
          </mc:Choice>
        </mc:AlternateContent>
        <mc:AlternateContent xmlns:mc="http://schemas.openxmlformats.org/markup-compatibility/2006">
          <mc:Choice Requires="x14">
            <control shapeId="11333" r:id="rId21" name="Check Box 69">
              <controlPr defaultSize="0" autoFill="0" autoLine="0" autoPict="0">
                <anchor moveWithCells="1">
                  <from>
                    <xdr:col>15</xdr:col>
                    <xdr:colOff>133350</xdr:colOff>
                    <xdr:row>7</xdr:row>
                    <xdr:rowOff>152400</xdr:rowOff>
                  </from>
                  <to>
                    <xdr:col>15</xdr:col>
                    <xdr:colOff>400050</xdr:colOff>
                    <xdr:row>9</xdr:row>
                    <xdr:rowOff>47625</xdr:rowOff>
                  </to>
                </anchor>
              </controlPr>
            </control>
          </mc:Choice>
        </mc:AlternateContent>
        <mc:AlternateContent xmlns:mc="http://schemas.openxmlformats.org/markup-compatibility/2006">
          <mc:Choice Requires="x14">
            <control shapeId="11334" r:id="rId22" name="Check Box 70">
              <controlPr defaultSize="0" autoFill="0" autoLine="0" autoPict="0">
                <anchor moveWithCells="1">
                  <from>
                    <xdr:col>15</xdr:col>
                    <xdr:colOff>142875</xdr:colOff>
                    <xdr:row>10</xdr:row>
                    <xdr:rowOff>57150</xdr:rowOff>
                  </from>
                  <to>
                    <xdr:col>15</xdr:col>
                    <xdr:colOff>409575</xdr:colOff>
                    <xdr:row>11</xdr:row>
                    <xdr:rowOff>133350</xdr:rowOff>
                  </to>
                </anchor>
              </controlPr>
            </control>
          </mc:Choice>
        </mc:AlternateContent>
        <mc:AlternateContent xmlns:mc="http://schemas.openxmlformats.org/markup-compatibility/2006">
          <mc:Choice Requires="x14">
            <control shapeId="11340" r:id="rId23" name="Check Box 76">
              <controlPr defaultSize="0" autoFill="0" autoLine="0" autoPict="0">
                <anchor moveWithCells="1">
                  <from>
                    <xdr:col>15</xdr:col>
                    <xdr:colOff>142875</xdr:colOff>
                    <xdr:row>14</xdr:row>
                    <xdr:rowOff>152400</xdr:rowOff>
                  </from>
                  <to>
                    <xdr:col>15</xdr:col>
                    <xdr:colOff>409575</xdr:colOff>
                    <xdr:row>16</xdr:row>
                    <xdr:rowOff>47625</xdr:rowOff>
                  </to>
                </anchor>
              </controlPr>
            </control>
          </mc:Choice>
        </mc:AlternateContent>
        <mc:AlternateContent xmlns:mc="http://schemas.openxmlformats.org/markup-compatibility/2006">
          <mc:Choice Requires="x14">
            <control shapeId="11341" r:id="rId24" name="Check Box 77">
              <controlPr defaultSize="0" autoFill="0" autoLine="0" autoPict="0">
                <anchor moveWithCells="1">
                  <from>
                    <xdr:col>15</xdr:col>
                    <xdr:colOff>152400</xdr:colOff>
                    <xdr:row>20</xdr:row>
                    <xdr:rowOff>133350</xdr:rowOff>
                  </from>
                  <to>
                    <xdr:col>15</xdr:col>
                    <xdr:colOff>419100</xdr:colOff>
                    <xdr:row>22</xdr:row>
                    <xdr:rowOff>28575</xdr:rowOff>
                  </to>
                </anchor>
              </controlPr>
            </control>
          </mc:Choice>
        </mc:AlternateContent>
        <mc:AlternateContent xmlns:mc="http://schemas.openxmlformats.org/markup-compatibility/2006">
          <mc:Choice Requires="x14">
            <control shapeId="11342" r:id="rId25" name="Check Box 78">
              <controlPr defaultSize="0" autoFill="0" autoLine="0" autoPict="0">
                <anchor moveWithCells="1">
                  <from>
                    <xdr:col>2</xdr:col>
                    <xdr:colOff>1133475</xdr:colOff>
                    <xdr:row>13</xdr:row>
                    <xdr:rowOff>152400</xdr:rowOff>
                  </from>
                  <to>
                    <xdr:col>2</xdr:col>
                    <xdr:colOff>1381125</xdr:colOff>
                    <xdr:row>15</xdr:row>
                    <xdr:rowOff>19050</xdr:rowOff>
                  </to>
                </anchor>
              </controlPr>
            </control>
          </mc:Choice>
        </mc:AlternateContent>
        <mc:AlternateContent xmlns:mc="http://schemas.openxmlformats.org/markup-compatibility/2006">
          <mc:Choice Requires="x14">
            <control shapeId="11343" r:id="rId26" name="Check Box 79">
              <controlPr defaultSize="0" autoFill="0" autoLine="0" autoPict="0">
                <anchor moveWithCells="1">
                  <from>
                    <xdr:col>2</xdr:col>
                    <xdr:colOff>1133475</xdr:colOff>
                    <xdr:row>15</xdr:row>
                    <xdr:rowOff>9525</xdr:rowOff>
                  </from>
                  <to>
                    <xdr:col>2</xdr:col>
                    <xdr:colOff>1362075</xdr:colOff>
                    <xdr:row>16</xdr:row>
                    <xdr:rowOff>9525</xdr:rowOff>
                  </to>
                </anchor>
              </controlPr>
            </control>
          </mc:Choice>
        </mc:AlternateContent>
        <mc:AlternateContent xmlns:mc="http://schemas.openxmlformats.org/markup-compatibility/2006">
          <mc:Choice Requires="x14">
            <control shapeId="11359" r:id="rId27" name="Check Box 95">
              <controlPr defaultSize="0" autoFill="0" autoLine="0" autoPict="0">
                <anchor moveWithCells="1">
                  <from>
                    <xdr:col>8</xdr:col>
                    <xdr:colOff>123825</xdr:colOff>
                    <xdr:row>46</xdr:row>
                    <xdr:rowOff>9525</xdr:rowOff>
                  </from>
                  <to>
                    <xdr:col>8</xdr:col>
                    <xdr:colOff>352425</xdr:colOff>
                    <xdr:row>47</xdr:row>
                    <xdr:rowOff>9525</xdr:rowOff>
                  </to>
                </anchor>
              </controlPr>
            </control>
          </mc:Choice>
        </mc:AlternateContent>
        <mc:AlternateContent xmlns:mc="http://schemas.openxmlformats.org/markup-compatibility/2006">
          <mc:Choice Requires="x14">
            <control shapeId="11360" r:id="rId28" name="Check Box 96">
              <controlPr defaultSize="0" autoFill="0" autoLine="0" autoPict="0">
                <anchor moveWithCells="1">
                  <from>
                    <xdr:col>8</xdr:col>
                    <xdr:colOff>123825</xdr:colOff>
                    <xdr:row>47</xdr:row>
                    <xdr:rowOff>19050</xdr:rowOff>
                  </from>
                  <to>
                    <xdr:col>8</xdr:col>
                    <xdr:colOff>352425</xdr:colOff>
                    <xdr:row>48</xdr:row>
                    <xdr:rowOff>9525</xdr:rowOff>
                  </to>
                </anchor>
              </controlPr>
            </control>
          </mc:Choice>
        </mc:AlternateContent>
        <mc:AlternateContent xmlns:mc="http://schemas.openxmlformats.org/markup-compatibility/2006">
          <mc:Choice Requires="x14">
            <control shapeId="11361" r:id="rId29" name="Check Box 97">
              <controlPr defaultSize="0" autoFill="0" autoLine="0" autoPict="0">
                <anchor moveWithCells="1">
                  <from>
                    <xdr:col>8</xdr:col>
                    <xdr:colOff>133350</xdr:colOff>
                    <xdr:row>48</xdr:row>
                    <xdr:rowOff>9525</xdr:rowOff>
                  </from>
                  <to>
                    <xdr:col>8</xdr:col>
                    <xdr:colOff>361950</xdr:colOff>
                    <xdr:row>49</xdr:row>
                    <xdr:rowOff>0</xdr:rowOff>
                  </to>
                </anchor>
              </controlPr>
            </control>
          </mc:Choice>
        </mc:AlternateContent>
        <mc:AlternateContent xmlns:mc="http://schemas.openxmlformats.org/markup-compatibility/2006">
          <mc:Choice Requires="x14">
            <control shapeId="11362" r:id="rId30" name="Check Box 98">
              <controlPr defaultSize="0" autoFill="0" autoLine="0" autoPict="0">
                <anchor moveWithCells="1">
                  <from>
                    <xdr:col>8</xdr:col>
                    <xdr:colOff>133350</xdr:colOff>
                    <xdr:row>49</xdr:row>
                    <xdr:rowOff>0</xdr:rowOff>
                  </from>
                  <to>
                    <xdr:col>8</xdr:col>
                    <xdr:colOff>361950</xdr:colOff>
                    <xdr:row>50</xdr:row>
                    <xdr:rowOff>0</xdr:rowOff>
                  </to>
                </anchor>
              </controlPr>
            </control>
          </mc:Choice>
        </mc:AlternateContent>
        <mc:AlternateContent xmlns:mc="http://schemas.openxmlformats.org/markup-compatibility/2006">
          <mc:Choice Requires="x14">
            <control shapeId="11363" r:id="rId31" name="Check Box 99">
              <controlPr defaultSize="0" autoFill="0" autoLine="0" autoPict="0">
                <anchor moveWithCells="1">
                  <from>
                    <xdr:col>8</xdr:col>
                    <xdr:colOff>133350</xdr:colOff>
                    <xdr:row>50</xdr:row>
                    <xdr:rowOff>0</xdr:rowOff>
                  </from>
                  <to>
                    <xdr:col>8</xdr:col>
                    <xdr:colOff>361950</xdr:colOff>
                    <xdr:row>51</xdr:row>
                    <xdr:rowOff>0</xdr:rowOff>
                  </to>
                </anchor>
              </controlPr>
            </control>
          </mc:Choice>
        </mc:AlternateContent>
        <mc:AlternateContent xmlns:mc="http://schemas.openxmlformats.org/markup-compatibility/2006">
          <mc:Choice Requires="x14">
            <control shapeId="11374" r:id="rId32" name="Check Box 110">
              <controlPr defaultSize="0" autoFill="0" autoLine="0" autoPict="0">
                <anchor moveWithCells="1">
                  <from>
                    <xdr:col>7</xdr:col>
                    <xdr:colOff>66675</xdr:colOff>
                    <xdr:row>54</xdr:row>
                    <xdr:rowOff>19050</xdr:rowOff>
                  </from>
                  <to>
                    <xdr:col>7</xdr:col>
                    <xdr:colOff>295275</xdr:colOff>
                    <xdr:row>55</xdr:row>
                    <xdr:rowOff>0</xdr:rowOff>
                  </to>
                </anchor>
              </controlPr>
            </control>
          </mc:Choice>
        </mc:AlternateContent>
        <mc:AlternateContent xmlns:mc="http://schemas.openxmlformats.org/markup-compatibility/2006">
          <mc:Choice Requires="x14">
            <control shapeId="11378" r:id="rId33" name="Check Box 114">
              <controlPr defaultSize="0" autoFill="0" autoLine="0" autoPict="0">
                <anchor moveWithCells="1">
                  <from>
                    <xdr:col>8</xdr:col>
                    <xdr:colOff>66675</xdr:colOff>
                    <xdr:row>54</xdr:row>
                    <xdr:rowOff>19050</xdr:rowOff>
                  </from>
                  <to>
                    <xdr:col>8</xdr:col>
                    <xdr:colOff>295275</xdr:colOff>
                    <xdr:row>55</xdr:row>
                    <xdr:rowOff>0</xdr:rowOff>
                  </to>
                </anchor>
              </controlPr>
            </control>
          </mc:Choice>
        </mc:AlternateContent>
        <mc:AlternateContent xmlns:mc="http://schemas.openxmlformats.org/markup-compatibility/2006">
          <mc:Choice Requires="x14">
            <control shapeId="11380" r:id="rId34" name="Check Box 116">
              <controlPr defaultSize="0" autoFill="0" autoLine="0" autoPict="0">
                <anchor moveWithCells="1">
                  <from>
                    <xdr:col>8</xdr:col>
                    <xdr:colOff>66675</xdr:colOff>
                    <xdr:row>55</xdr:row>
                    <xdr:rowOff>19050</xdr:rowOff>
                  </from>
                  <to>
                    <xdr:col>8</xdr:col>
                    <xdr:colOff>295275</xdr:colOff>
                    <xdr:row>56</xdr:row>
                    <xdr:rowOff>0</xdr:rowOff>
                  </to>
                </anchor>
              </controlPr>
            </control>
          </mc:Choice>
        </mc:AlternateContent>
        <mc:AlternateContent xmlns:mc="http://schemas.openxmlformats.org/markup-compatibility/2006">
          <mc:Choice Requires="x14">
            <control shapeId="11381" r:id="rId35" name="Check Box 117">
              <controlPr defaultSize="0" autoFill="0" autoLine="0" autoPict="0">
                <anchor moveWithCells="1">
                  <from>
                    <xdr:col>8</xdr:col>
                    <xdr:colOff>66675</xdr:colOff>
                    <xdr:row>56</xdr:row>
                    <xdr:rowOff>19050</xdr:rowOff>
                  </from>
                  <to>
                    <xdr:col>8</xdr:col>
                    <xdr:colOff>295275</xdr:colOff>
                    <xdr:row>57</xdr:row>
                    <xdr:rowOff>9525</xdr:rowOff>
                  </to>
                </anchor>
              </controlPr>
            </control>
          </mc:Choice>
        </mc:AlternateContent>
        <mc:AlternateContent xmlns:mc="http://schemas.openxmlformats.org/markup-compatibility/2006">
          <mc:Choice Requires="x14">
            <control shapeId="11382" r:id="rId36" name="Check Box 118">
              <controlPr defaultSize="0" autoFill="0" autoLine="0" autoPict="0">
                <anchor moveWithCells="1">
                  <from>
                    <xdr:col>16</xdr:col>
                    <xdr:colOff>190500</xdr:colOff>
                    <xdr:row>29</xdr:row>
                    <xdr:rowOff>152400</xdr:rowOff>
                  </from>
                  <to>
                    <xdr:col>16</xdr:col>
                    <xdr:colOff>428625</xdr:colOff>
                    <xdr:row>31</xdr:row>
                    <xdr:rowOff>19050</xdr:rowOff>
                  </to>
                </anchor>
              </controlPr>
            </control>
          </mc:Choice>
        </mc:AlternateContent>
        <mc:AlternateContent xmlns:mc="http://schemas.openxmlformats.org/markup-compatibility/2006">
          <mc:Choice Requires="x14">
            <control shapeId="11383" r:id="rId37" name="Check Box 119">
              <controlPr defaultSize="0" autoFill="0" autoLine="0" autoPict="0">
                <anchor moveWithCells="1">
                  <from>
                    <xdr:col>16</xdr:col>
                    <xdr:colOff>190500</xdr:colOff>
                    <xdr:row>30</xdr:row>
                    <xdr:rowOff>152400</xdr:rowOff>
                  </from>
                  <to>
                    <xdr:col>16</xdr:col>
                    <xdr:colOff>428625</xdr:colOff>
                    <xdr:row>32</xdr:row>
                    <xdr:rowOff>19050</xdr:rowOff>
                  </to>
                </anchor>
              </controlPr>
            </control>
          </mc:Choice>
        </mc:AlternateContent>
        <mc:AlternateContent xmlns:mc="http://schemas.openxmlformats.org/markup-compatibility/2006">
          <mc:Choice Requires="x14">
            <control shapeId="11384" r:id="rId38" name="Check Box 120">
              <controlPr defaultSize="0" autoFill="0" autoLine="0" autoPict="0">
                <anchor moveWithCells="1">
                  <from>
                    <xdr:col>18</xdr:col>
                    <xdr:colOff>190500</xdr:colOff>
                    <xdr:row>25</xdr:row>
                    <xdr:rowOff>152400</xdr:rowOff>
                  </from>
                  <to>
                    <xdr:col>18</xdr:col>
                    <xdr:colOff>428625</xdr:colOff>
                    <xdr:row>27</xdr:row>
                    <xdr:rowOff>19050</xdr:rowOff>
                  </to>
                </anchor>
              </controlPr>
            </control>
          </mc:Choice>
        </mc:AlternateContent>
        <mc:AlternateContent xmlns:mc="http://schemas.openxmlformats.org/markup-compatibility/2006">
          <mc:Choice Requires="x14">
            <control shapeId="11385" r:id="rId39" name="Check Box 121">
              <controlPr defaultSize="0" autoFill="0" autoLine="0" autoPict="0">
                <anchor moveWithCells="1">
                  <from>
                    <xdr:col>17</xdr:col>
                    <xdr:colOff>190500</xdr:colOff>
                    <xdr:row>26</xdr:row>
                    <xdr:rowOff>152400</xdr:rowOff>
                  </from>
                  <to>
                    <xdr:col>17</xdr:col>
                    <xdr:colOff>428625</xdr:colOff>
                    <xdr:row>28</xdr:row>
                    <xdr:rowOff>19050</xdr:rowOff>
                  </to>
                </anchor>
              </controlPr>
            </control>
          </mc:Choice>
        </mc:AlternateContent>
        <mc:AlternateContent xmlns:mc="http://schemas.openxmlformats.org/markup-compatibility/2006">
          <mc:Choice Requires="x14">
            <control shapeId="11386" r:id="rId40" name="Check Box 122">
              <controlPr defaultSize="0" autoFill="0" autoLine="0" autoPict="0">
                <anchor moveWithCells="1">
                  <from>
                    <xdr:col>17</xdr:col>
                    <xdr:colOff>190500</xdr:colOff>
                    <xdr:row>27</xdr:row>
                    <xdr:rowOff>152400</xdr:rowOff>
                  </from>
                  <to>
                    <xdr:col>17</xdr:col>
                    <xdr:colOff>428625</xdr:colOff>
                    <xdr:row>29</xdr:row>
                    <xdr:rowOff>19050</xdr:rowOff>
                  </to>
                </anchor>
              </controlPr>
            </control>
          </mc:Choice>
        </mc:AlternateContent>
        <mc:AlternateContent xmlns:mc="http://schemas.openxmlformats.org/markup-compatibility/2006">
          <mc:Choice Requires="x14">
            <control shapeId="11387" r:id="rId41" name="Check Box 123">
              <controlPr defaultSize="0" autoFill="0" autoLine="0" autoPict="0">
                <anchor moveWithCells="1">
                  <from>
                    <xdr:col>21</xdr:col>
                    <xdr:colOff>200025</xdr:colOff>
                    <xdr:row>25</xdr:row>
                    <xdr:rowOff>152400</xdr:rowOff>
                  </from>
                  <to>
                    <xdr:col>21</xdr:col>
                    <xdr:colOff>438150</xdr:colOff>
                    <xdr:row>27</xdr:row>
                    <xdr:rowOff>19050</xdr:rowOff>
                  </to>
                </anchor>
              </controlPr>
            </control>
          </mc:Choice>
        </mc:AlternateContent>
        <mc:AlternateContent xmlns:mc="http://schemas.openxmlformats.org/markup-compatibility/2006">
          <mc:Choice Requires="x14">
            <control shapeId="11388" r:id="rId42" name="Check Box 124">
              <controlPr defaultSize="0" autoFill="0" autoLine="0" autoPict="0">
                <anchor moveWithCells="1">
                  <from>
                    <xdr:col>19</xdr:col>
                    <xdr:colOff>190500</xdr:colOff>
                    <xdr:row>26</xdr:row>
                    <xdr:rowOff>152400</xdr:rowOff>
                  </from>
                  <to>
                    <xdr:col>19</xdr:col>
                    <xdr:colOff>428625</xdr:colOff>
                    <xdr:row>28</xdr:row>
                    <xdr:rowOff>19050</xdr:rowOff>
                  </to>
                </anchor>
              </controlPr>
            </control>
          </mc:Choice>
        </mc:AlternateContent>
        <mc:AlternateContent xmlns:mc="http://schemas.openxmlformats.org/markup-compatibility/2006">
          <mc:Choice Requires="x14">
            <control shapeId="11389" r:id="rId43" name="Check Box 125">
              <controlPr defaultSize="0" autoFill="0" autoLine="0" autoPict="0">
                <anchor moveWithCells="1">
                  <from>
                    <xdr:col>19</xdr:col>
                    <xdr:colOff>190500</xdr:colOff>
                    <xdr:row>27</xdr:row>
                    <xdr:rowOff>152400</xdr:rowOff>
                  </from>
                  <to>
                    <xdr:col>19</xdr:col>
                    <xdr:colOff>428625</xdr:colOff>
                    <xdr:row>29</xdr:row>
                    <xdr:rowOff>19050</xdr:rowOff>
                  </to>
                </anchor>
              </controlPr>
            </control>
          </mc:Choice>
        </mc:AlternateContent>
        <mc:AlternateContent xmlns:mc="http://schemas.openxmlformats.org/markup-compatibility/2006">
          <mc:Choice Requires="x14">
            <control shapeId="11390" r:id="rId44" name="Check Box 126">
              <controlPr defaultSize="0" autoFill="0" autoLine="0" autoPict="0">
                <anchor moveWithCells="1">
                  <from>
                    <xdr:col>21</xdr:col>
                    <xdr:colOff>190500</xdr:colOff>
                    <xdr:row>26</xdr:row>
                    <xdr:rowOff>152400</xdr:rowOff>
                  </from>
                  <to>
                    <xdr:col>21</xdr:col>
                    <xdr:colOff>428625</xdr:colOff>
                    <xdr:row>28</xdr:row>
                    <xdr:rowOff>19050</xdr:rowOff>
                  </to>
                </anchor>
              </controlPr>
            </control>
          </mc:Choice>
        </mc:AlternateContent>
        <mc:AlternateContent xmlns:mc="http://schemas.openxmlformats.org/markup-compatibility/2006">
          <mc:Choice Requires="x14">
            <control shapeId="11391" r:id="rId45" name="Check Box 127">
              <controlPr defaultSize="0" autoFill="0" autoLine="0" autoPict="0">
                <anchor moveWithCells="1">
                  <from>
                    <xdr:col>21</xdr:col>
                    <xdr:colOff>190500</xdr:colOff>
                    <xdr:row>27</xdr:row>
                    <xdr:rowOff>152400</xdr:rowOff>
                  </from>
                  <to>
                    <xdr:col>21</xdr:col>
                    <xdr:colOff>428625</xdr:colOff>
                    <xdr:row>29</xdr:row>
                    <xdr:rowOff>19050</xdr:rowOff>
                  </to>
                </anchor>
              </controlPr>
            </control>
          </mc:Choice>
        </mc:AlternateContent>
        <mc:AlternateContent xmlns:mc="http://schemas.openxmlformats.org/markup-compatibility/2006">
          <mc:Choice Requires="x14">
            <control shapeId="11392" r:id="rId46" name="Check Box 128">
              <controlPr defaultSize="0" autoFill="0" autoLine="0" autoPict="0">
                <anchor moveWithCells="1">
                  <from>
                    <xdr:col>8</xdr:col>
                    <xdr:colOff>133350</xdr:colOff>
                    <xdr:row>51</xdr:row>
                    <xdr:rowOff>0</xdr:rowOff>
                  </from>
                  <to>
                    <xdr:col>8</xdr:col>
                    <xdr:colOff>361950</xdr:colOff>
                    <xdr:row>52</xdr:row>
                    <xdr:rowOff>9525</xdr:rowOff>
                  </to>
                </anchor>
              </controlPr>
            </control>
          </mc:Choice>
        </mc:AlternateContent>
        <mc:AlternateContent xmlns:mc="http://schemas.openxmlformats.org/markup-compatibility/2006">
          <mc:Choice Requires="x14">
            <control shapeId="11393" r:id="rId47" name="Check Box 129">
              <controlPr defaultSize="0" autoFill="0" autoLine="0" autoPict="0">
                <anchor moveWithCells="1">
                  <from>
                    <xdr:col>2</xdr:col>
                    <xdr:colOff>1114425</xdr:colOff>
                    <xdr:row>22</xdr:row>
                    <xdr:rowOff>142875</xdr:rowOff>
                  </from>
                  <to>
                    <xdr:col>2</xdr:col>
                    <xdr:colOff>1381125</xdr:colOff>
                    <xdr:row>24</xdr:row>
                    <xdr:rowOff>28575</xdr:rowOff>
                  </to>
                </anchor>
              </controlPr>
            </control>
          </mc:Choice>
        </mc:AlternateContent>
        <mc:AlternateContent xmlns:mc="http://schemas.openxmlformats.org/markup-compatibility/2006">
          <mc:Choice Requires="x14">
            <control shapeId="11394" r:id="rId48" name="Check Box 130">
              <controlPr defaultSize="0" autoFill="0" autoLine="0" autoPict="0">
                <anchor moveWithCells="1">
                  <from>
                    <xdr:col>2</xdr:col>
                    <xdr:colOff>1114425</xdr:colOff>
                    <xdr:row>24</xdr:row>
                    <xdr:rowOff>133350</xdr:rowOff>
                  </from>
                  <to>
                    <xdr:col>2</xdr:col>
                    <xdr:colOff>1381125</xdr:colOff>
                    <xdr:row>26</xdr:row>
                    <xdr:rowOff>28575</xdr:rowOff>
                  </to>
                </anchor>
              </controlPr>
            </control>
          </mc:Choice>
        </mc:AlternateContent>
        <mc:AlternateContent xmlns:mc="http://schemas.openxmlformats.org/markup-compatibility/2006">
          <mc:Choice Requires="x14">
            <control shapeId="11395" r:id="rId49" name="Check Box 131">
              <controlPr defaultSize="0" autoFill="0" autoLine="0" autoPict="0">
                <anchor moveWithCells="1">
                  <from>
                    <xdr:col>2</xdr:col>
                    <xdr:colOff>1104900</xdr:colOff>
                    <xdr:row>23</xdr:row>
                    <xdr:rowOff>133350</xdr:rowOff>
                  </from>
                  <to>
                    <xdr:col>2</xdr:col>
                    <xdr:colOff>1371600</xdr:colOff>
                    <xdr:row>25</xdr:row>
                    <xdr:rowOff>28575</xdr:rowOff>
                  </to>
                </anchor>
              </controlPr>
            </control>
          </mc:Choice>
        </mc:AlternateContent>
        <mc:AlternateContent xmlns:mc="http://schemas.openxmlformats.org/markup-compatibility/2006">
          <mc:Choice Requires="x14">
            <control shapeId="11396" r:id="rId50" name="Check Box 132">
              <controlPr defaultSize="0" autoFill="0" autoLine="0" autoPict="0">
                <anchor moveWithCells="1">
                  <from>
                    <xdr:col>2</xdr:col>
                    <xdr:colOff>1104900</xdr:colOff>
                    <xdr:row>25</xdr:row>
                    <xdr:rowOff>142875</xdr:rowOff>
                  </from>
                  <to>
                    <xdr:col>2</xdr:col>
                    <xdr:colOff>1371600</xdr:colOff>
                    <xdr:row>27</xdr:row>
                    <xdr:rowOff>28575</xdr:rowOff>
                  </to>
                </anchor>
              </controlPr>
            </control>
          </mc:Choice>
        </mc:AlternateContent>
        <mc:AlternateContent xmlns:mc="http://schemas.openxmlformats.org/markup-compatibility/2006">
          <mc:Choice Requires="x14">
            <control shapeId="11405" r:id="rId51" name="Check Box 141">
              <controlPr defaultSize="0" autoFill="0" autoLine="0" autoPict="0" macro="[0]!EMD_CheckboxesInvisible">
                <anchor moveWithCells="1">
                  <from>
                    <xdr:col>3</xdr:col>
                    <xdr:colOff>200025</xdr:colOff>
                    <xdr:row>94</xdr:row>
                    <xdr:rowOff>123825</xdr:rowOff>
                  </from>
                  <to>
                    <xdr:col>3</xdr:col>
                    <xdr:colOff>466725</xdr:colOff>
                    <xdr:row>96</xdr:row>
                    <xdr:rowOff>0</xdr:rowOff>
                  </to>
                </anchor>
              </controlPr>
            </control>
          </mc:Choice>
        </mc:AlternateContent>
        <mc:AlternateContent xmlns:mc="http://schemas.openxmlformats.org/markup-compatibility/2006">
          <mc:Choice Requires="x14">
            <control shapeId="11406" r:id="rId52" name="Check Box 142">
              <controlPr defaultSize="0" autoFill="0" autoLine="0" autoPict="0" macro="[0]!EMD_CheckboxesInvisible">
                <anchor moveWithCells="1">
                  <from>
                    <xdr:col>3</xdr:col>
                    <xdr:colOff>200025</xdr:colOff>
                    <xdr:row>94</xdr:row>
                    <xdr:rowOff>123825</xdr:rowOff>
                  </from>
                  <to>
                    <xdr:col>3</xdr:col>
                    <xdr:colOff>466725</xdr:colOff>
                    <xdr:row>96</xdr:row>
                    <xdr:rowOff>0</xdr:rowOff>
                  </to>
                </anchor>
              </controlPr>
            </control>
          </mc:Choice>
        </mc:AlternateContent>
        <mc:AlternateContent xmlns:mc="http://schemas.openxmlformats.org/markup-compatibility/2006">
          <mc:Choice Requires="x14">
            <control shapeId="11407" r:id="rId53" name="Check Box 143">
              <controlPr defaultSize="0" autoFill="0" autoLine="0" autoPict="0" macro="[0]!ISO_HDC_CheckboxesInvisible">
                <anchor moveWithCells="1">
                  <from>
                    <xdr:col>2</xdr:col>
                    <xdr:colOff>200025</xdr:colOff>
                    <xdr:row>95</xdr:row>
                    <xdr:rowOff>133350</xdr:rowOff>
                  </from>
                  <to>
                    <xdr:col>2</xdr:col>
                    <xdr:colOff>466725</xdr:colOff>
                    <xdr:row>97</xdr:row>
                    <xdr:rowOff>19050</xdr:rowOff>
                  </to>
                </anchor>
              </controlPr>
            </control>
          </mc:Choice>
        </mc:AlternateContent>
        <mc:AlternateContent xmlns:mc="http://schemas.openxmlformats.org/markup-compatibility/2006">
          <mc:Choice Requires="x14">
            <control shapeId="11408" r:id="rId54" name="Check Box 144">
              <controlPr defaultSize="0" autoFill="0" autoLine="0" autoPict="0" macro="[0]!ISO_HDC_CheckboxesInvisible">
                <anchor moveWithCells="1">
                  <from>
                    <xdr:col>2</xdr:col>
                    <xdr:colOff>200025</xdr:colOff>
                    <xdr:row>96</xdr:row>
                    <xdr:rowOff>123825</xdr:rowOff>
                  </from>
                  <to>
                    <xdr:col>2</xdr:col>
                    <xdr:colOff>466725</xdr:colOff>
                    <xdr:row>98</xdr:row>
                    <xdr:rowOff>0</xdr:rowOff>
                  </to>
                </anchor>
              </controlPr>
            </control>
          </mc:Choice>
        </mc:AlternateContent>
        <mc:AlternateContent xmlns:mc="http://schemas.openxmlformats.org/markup-compatibility/2006">
          <mc:Choice Requires="x14">
            <control shapeId="11409" r:id="rId55" name="Check Box 145">
              <controlPr defaultSize="0" autoFill="0" autoLine="0" autoPict="0" macro="[0]!ISO_HDC_CheckboxesInvisible">
                <anchor moveWithCells="1">
                  <from>
                    <xdr:col>2</xdr:col>
                    <xdr:colOff>200025</xdr:colOff>
                    <xdr:row>96</xdr:row>
                    <xdr:rowOff>133350</xdr:rowOff>
                  </from>
                  <to>
                    <xdr:col>2</xdr:col>
                    <xdr:colOff>466725</xdr:colOff>
                    <xdr:row>98</xdr:row>
                    <xdr:rowOff>19050</xdr:rowOff>
                  </to>
                </anchor>
              </controlPr>
            </control>
          </mc:Choice>
        </mc:AlternateContent>
        <mc:AlternateContent xmlns:mc="http://schemas.openxmlformats.org/markup-compatibility/2006">
          <mc:Choice Requires="x14">
            <control shapeId="11410" r:id="rId56" name="Check Box 146">
              <controlPr defaultSize="0" autoFill="0" autoLine="0" autoPict="0" macro="[0]!EMD_CheckboxesInvisible">
                <anchor moveWithCells="1">
                  <from>
                    <xdr:col>2</xdr:col>
                    <xdr:colOff>200025</xdr:colOff>
                    <xdr:row>98</xdr:row>
                    <xdr:rowOff>123825</xdr:rowOff>
                  </from>
                  <to>
                    <xdr:col>2</xdr:col>
                    <xdr:colOff>466725</xdr:colOff>
                    <xdr:row>100</xdr:row>
                    <xdr:rowOff>0</xdr:rowOff>
                  </to>
                </anchor>
              </controlPr>
            </control>
          </mc:Choice>
        </mc:AlternateContent>
        <mc:AlternateContent xmlns:mc="http://schemas.openxmlformats.org/markup-compatibility/2006">
          <mc:Choice Requires="x14">
            <control shapeId="11411" r:id="rId57" name="Check Box 147">
              <controlPr defaultSize="0" autoFill="0" autoLine="0" autoPict="0" macro="[0]!EMD_CheckboxesInvisible">
                <anchor moveWithCells="1">
                  <from>
                    <xdr:col>3</xdr:col>
                    <xdr:colOff>200025</xdr:colOff>
                    <xdr:row>98</xdr:row>
                    <xdr:rowOff>123825</xdr:rowOff>
                  </from>
                  <to>
                    <xdr:col>3</xdr:col>
                    <xdr:colOff>466725</xdr:colOff>
                    <xdr:row>100</xdr:row>
                    <xdr:rowOff>0</xdr:rowOff>
                  </to>
                </anchor>
              </controlPr>
            </control>
          </mc:Choice>
        </mc:AlternateContent>
        <mc:AlternateContent xmlns:mc="http://schemas.openxmlformats.org/markup-compatibility/2006">
          <mc:Choice Requires="x14">
            <control shapeId="11412" r:id="rId58" name="Check Box 148">
              <controlPr defaultSize="0" autoFill="0" autoLine="0" autoPict="0" macro="[0]!EMD_CheckboxesInvisible">
                <anchor moveWithCells="1">
                  <from>
                    <xdr:col>3</xdr:col>
                    <xdr:colOff>200025</xdr:colOff>
                    <xdr:row>105</xdr:row>
                    <xdr:rowOff>123825</xdr:rowOff>
                  </from>
                  <to>
                    <xdr:col>3</xdr:col>
                    <xdr:colOff>466725</xdr:colOff>
                    <xdr:row>107</xdr:row>
                    <xdr:rowOff>19050</xdr:rowOff>
                  </to>
                </anchor>
              </controlPr>
            </control>
          </mc:Choice>
        </mc:AlternateContent>
        <mc:AlternateContent xmlns:mc="http://schemas.openxmlformats.org/markup-compatibility/2006">
          <mc:Choice Requires="x14">
            <control shapeId="11413" r:id="rId59" name="Check Box 149">
              <controlPr defaultSize="0" autoFill="0" autoLine="0" autoPict="0" macro="[0]!ISO_HDC_CheckboxesInvisible">
                <anchor moveWithCells="1">
                  <from>
                    <xdr:col>3</xdr:col>
                    <xdr:colOff>200025</xdr:colOff>
                    <xdr:row>106</xdr:row>
                    <xdr:rowOff>123825</xdr:rowOff>
                  </from>
                  <to>
                    <xdr:col>3</xdr:col>
                    <xdr:colOff>466725</xdr:colOff>
                    <xdr:row>108</xdr:row>
                    <xdr:rowOff>19050</xdr:rowOff>
                  </to>
                </anchor>
              </controlPr>
            </control>
          </mc:Choice>
        </mc:AlternateContent>
        <mc:AlternateContent xmlns:mc="http://schemas.openxmlformats.org/markup-compatibility/2006">
          <mc:Choice Requires="x14">
            <control shapeId="11414" r:id="rId60" name="Check Box 150">
              <controlPr defaultSize="0" autoFill="0" autoLine="0" autoPict="0" macro="[0]!ISO_HDC_CheckboxesInvisible">
                <anchor moveWithCells="1">
                  <from>
                    <xdr:col>3</xdr:col>
                    <xdr:colOff>200025</xdr:colOff>
                    <xdr:row>107</xdr:row>
                    <xdr:rowOff>123825</xdr:rowOff>
                  </from>
                  <to>
                    <xdr:col>3</xdr:col>
                    <xdr:colOff>466725</xdr:colOff>
                    <xdr:row>109</xdr:row>
                    <xdr:rowOff>19050</xdr:rowOff>
                  </to>
                </anchor>
              </controlPr>
            </control>
          </mc:Choice>
        </mc:AlternateContent>
        <mc:AlternateContent xmlns:mc="http://schemas.openxmlformats.org/markup-compatibility/2006">
          <mc:Choice Requires="x14">
            <control shapeId="11415" r:id="rId61" name="Check Box 151">
              <controlPr defaultSize="0" autoFill="0" autoLine="0" autoPict="0" macro="[0]!ISO_HDC_CheckboxesInvisible">
                <anchor moveWithCells="1">
                  <from>
                    <xdr:col>3</xdr:col>
                    <xdr:colOff>200025</xdr:colOff>
                    <xdr:row>107</xdr:row>
                    <xdr:rowOff>123825</xdr:rowOff>
                  </from>
                  <to>
                    <xdr:col>3</xdr:col>
                    <xdr:colOff>466725</xdr:colOff>
                    <xdr:row>109</xdr:row>
                    <xdr:rowOff>19050</xdr:rowOff>
                  </to>
                </anchor>
              </controlPr>
            </control>
          </mc:Choice>
        </mc:AlternateContent>
        <mc:AlternateContent xmlns:mc="http://schemas.openxmlformats.org/markup-compatibility/2006">
          <mc:Choice Requires="x14">
            <control shapeId="11418" r:id="rId62" name="Check Box 154">
              <controlPr defaultSize="0" autoFill="0" autoLine="0" autoPict="0" macro="[0]!ISO_HDC_CheckboxesInvisible">
                <anchor moveWithCells="1">
                  <from>
                    <xdr:col>2</xdr:col>
                    <xdr:colOff>200025</xdr:colOff>
                    <xdr:row>96</xdr:row>
                    <xdr:rowOff>123825</xdr:rowOff>
                  </from>
                  <to>
                    <xdr:col>2</xdr:col>
                    <xdr:colOff>466725</xdr:colOff>
                    <xdr:row>98</xdr:row>
                    <xdr:rowOff>0</xdr:rowOff>
                  </to>
                </anchor>
              </controlPr>
            </control>
          </mc:Choice>
        </mc:AlternateContent>
        <mc:AlternateContent xmlns:mc="http://schemas.openxmlformats.org/markup-compatibility/2006">
          <mc:Choice Requires="x14">
            <control shapeId="11420" r:id="rId63" name="Check Box 156">
              <controlPr defaultSize="0" autoFill="0" autoLine="0" autoPict="0" macro="[0]!EMD_CheckboxesInvisible">
                <anchor moveWithCells="1">
                  <from>
                    <xdr:col>2</xdr:col>
                    <xdr:colOff>200025</xdr:colOff>
                    <xdr:row>99</xdr:row>
                    <xdr:rowOff>123825</xdr:rowOff>
                  </from>
                  <to>
                    <xdr:col>2</xdr:col>
                    <xdr:colOff>466725</xdr:colOff>
                    <xdr:row>101</xdr:row>
                    <xdr:rowOff>0</xdr:rowOff>
                  </to>
                </anchor>
              </controlPr>
            </control>
          </mc:Choice>
        </mc:AlternateContent>
        <mc:AlternateContent xmlns:mc="http://schemas.openxmlformats.org/markup-compatibility/2006">
          <mc:Choice Requires="x14">
            <control shapeId="11421" r:id="rId64" name="Check Box 157">
              <controlPr defaultSize="0" autoFill="0" autoLine="0" autoPict="0" macro="[0]!ISO_HDC_CheckboxesInvisible">
                <anchor moveWithCells="1">
                  <from>
                    <xdr:col>2</xdr:col>
                    <xdr:colOff>200025</xdr:colOff>
                    <xdr:row>100</xdr:row>
                    <xdr:rowOff>123825</xdr:rowOff>
                  </from>
                  <to>
                    <xdr:col>2</xdr:col>
                    <xdr:colOff>466725</xdr:colOff>
                    <xdr:row>102</xdr:row>
                    <xdr:rowOff>19050</xdr:rowOff>
                  </to>
                </anchor>
              </controlPr>
            </control>
          </mc:Choice>
        </mc:AlternateContent>
        <mc:AlternateContent xmlns:mc="http://schemas.openxmlformats.org/markup-compatibility/2006">
          <mc:Choice Requires="x14">
            <control shapeId="11425" r:id="rId65" name="Check Box 161">
              <controlPr defaultSize="0" autoFill="0" autoLine="0" autoPict="0" macro="[0]!ISO_HDC_CheckboxesInvisible">
                <anchor moveWithCells="1">
                  <from>
                    <xdr:col>2</xdr:col>
                    <xdr:colOff>200025</xdr:colOff>
                    <xdr:row>101</xdr:row>
                    <xdr:rowOff>123825</xdr:rowOff>
                  </from>
                  <to>
                    <xdr:col>2</xdr:col>
                    <xdr:colOff>466725</xdr:colOff>
                    <xdr:row>103</xdr:row>
                    <xdr:rowOff>19050</xdr:rowOff>
                  </to>
                </anchor>
              </controlPr>
            </control>
          </mc:Choice>
        </mc:AlternateContent>
        <mc:AlternateContent xmlns:mc="http://schemas.openxmlformats.org/markup-compatibility/2006">
          <mc:Choice Requires="x14">
            <control shapeId="11427" r:id="rId66" name="Check Box 163">
              <controlPr defaultSize="0" autoFill="0" autoLine="0" autoPict="0" macro="[0]!ISO_HDC_CheckboxesInvisible">
                <anchor moveWithCells="1">
                  <from>
                    <xdr:col>2</xdr:col>
                    <xdr:colOff>200025</xdr:colOff>
                    <xdr:row>101</xdr:row>
                    <xdr:rowOff>123825</xdr:rowOff>
                  </from>
                  <to>
                    <xdr:col>2</xdr:col>
                    <xdr:colOff>466725</xdr:colOff>
                    <xdr:row>103</xdr:row>
                    <xdr:rowOff>19050</xdr:rowOff>
                  </to>
                </anchor>
              </controlPr>
            </control>
          </mc:Choice>
        </mc:AlternateContent>
        <mc:AlternateContent xmlns:mc="http://schemas.openxmlformats.org/markup-compatibility/2006">
          <mc:Choice Requires="x14">
            <control shapeId="11428" r:id="rId67" name="Check Box 164">
              <controlPr defaultSize="0" autoFill="0" autoLine="0" autoPict="0">
                <anchor moveWithCells="1">
                  <from>
                    <xdr:col>7</xdr:col>
                    <xdr:colOff>209550</xdr:colOff>
                    <xdr:row>0</xdr:row>
                    <xdr:rowOff>152400</xdr:rowOff>
                  </from>
                  <to>
                    <xdr:col>8</xdr:col>
                    <xdr:colOff>114300</xdr:colOff>
                    <xdr:row>2</xdr:row>
                    <xdr:rowOff>19050</xdr:rowOff>
                  </to>
                </anchor>
              </controlPr>
            </control>
          </mc:Choice>
        </mc:AlternateContent>
        <mc:AlternateContent xmlns:mc="http://schemas.openxmlformats.org/markup-compatibility/2006">
          <mc:Choice Requires="x14">
            <control shapeId="11429" r:id="rId68" name="Check Box 165">
              <controlPr defaultSize="0" autoFill="0" autoLine="0" autoPict="0" macro="[0]!iSMP4IP_Click">
                <anchor moveWithCells="1">
                  <from>
                    <xdr:col>7</xdr:col>
                    <xdr:colOff>66675</xdr:colOff>
                    <xdr:row>14</xdr:row>
                    <xdr:rowOff>19050</xdr:rowOff>
                  </from>
                  <to>
                    <xdr:col>7</xdr:col>
                    <xdr:colOff>295275</xdr:colOff>
                    <xdr:row>15</xdr:row>
                    <xdr:rowOff>0</xdr:rowOff>
                  </to>
                </anchor>
              </controlPr>
            </control>
          </mc:Choice>
        </mc:AlternateContent>
        <mc:AlternateContent xmlns:mc="http://schemas.openxmlformats.org/markup-compatibility/2006">
          <mc:Choice Requires="x14">
            <control shapeId="11430" r:id="rId69" name="Check Box 166">
              <controlPr defaultSize="0" autoFill="0" autoLine="0" autoPict="0" macro="[0]!iSMP4USB_Click">
                <anchor moveWithCells="1">
                  <from>
                    <xdr:col>10</xdr:col>
                    <xdr:colOff>238125</xdr:colOff>
                    <xdr:row>14</xdr:row>
                    <xdr:rowOff>19050</xdr:rowOff>
                  </from>
                  <to>
                    <xdr:col>10</xdr:col>
                    <xdr:colOff>466725</xdr:colOff>
                    <xdr:row>15</xdr:row>
                    <xdr:rowOff>0</xdr:rowOff>
                  </to>
                </anchor>
              </controlPr>
            </control>
          </mc:Choice>
        </mc:AlternateContent>
        <mc:AlternateContent xmlns:mc="http://schemas.openxmlformats.org/markup-compatibility/2006">
          <mc:Choice Requires="x14">
            <control shapeId="11436" r:id="rId70" name="Check Box 172">
              <controlPr defaultSize="0" autoFill="0" autoLine="0" autoPict="0">
                <anchor moveWithCells="1">
                  <from>
                    <xdr:col>7</xdr:col>
                    <xdr:colOff>66675</xdr:colOff>
                    <xdr:row>22</xdr:row>
                    <xdr:rowOff>19050</xdr:rowOff>
                  </from>
                  <to>
                    <xdr:col>7</xdr:col>
                    <xdr:colOff>295275</xdr:colOff>
                    <xdr:row>23</xdr:row>
                    <xdr:rowOff>0</xdr:rowOff>
                  </to>
                </anchor>
              </controlPr>
            </control>
          </mc:Choice>
        </mc:AlternateContent>
        <mc:AlternateContent xmlns:mc="http://schemas.openxmlformats.org/markup-compatibility/2006">
          <mc:Choice Requires="x14">
            <control shapeId="11437" r:id="rId71" name="Check Box 173">
              <controlPr defaultSize="0" autoFill="0" autoLine="0" autoPict="0">
                <anchor moveWithCells="1">
                  <from>
                    <xdr:col>7</xdr:col>
                    <xdr:colOff>66675</xdr:colOff>
                    <xdr:row>24</xdr:row>
                    <xdr:rowOff>19050</xdr:rowOff>
                  </from>
                  <to>
                    <xdr:col>7</xdr:col>
                    <xdr:colOff>295275</xdr:colOff>
                    <xdr:row>25</xdr:row>
                    <xdr:rowOff>9525</xdr:rowOff>
                  </to>
                </anchor>
              </controlPr>
            </control>
          </mc:Choice>
        </mc:AlternateContent>
        <mc:AlternateContent xmlns:mc="http://schemas.openxmlformats.org/markup-compatibility/2006">
          <mc:Choice Requires="x14">
            <control shapeId="11438" r:id="rId72" name="Check Box 174">
              <controlPr defaultSize="0" autoFill="0" autoLine="0" autoPict="0">
                <anchor moveWithCells="1">
                  <from>
                    <xdr:col>10</xdr:col>
                    <xdr:colOff>238125</xdr:colOff>
                    <xdr:row>22</xdr:row>
                    <xdr:rowOff>9525</xdr:rowOff>
                  </from>
                  <to>
                    <xdr:col>10</xdr:col>
                    <xdr:colOff>466725</xdr:colOff>
                    <xdr:row>22</xdr:row>
                    <xdr:rowOff>161925</xdr:rowOff>
                  </to>
                </anchor>
              </controlPr>
            </control>
          </mc:Choice>
        </mc:AlternateContent>
        <mc:AlternateContent xmlns:mc="http://schemas.openxmlformats.org/markup-compatibility/2006">
          <mc:Choice Requires="x14">
            <control shapeId="11439" r:id="rId73" name="Check Box 175">
              <controlPr defaultSize="0" autoFill="0" autoLine="0" autoPict="0">
                <anchor moveWithCells="1">
                  <from>
                    <xdr:col>7</xdr:col>
                    <xdr:colOff>66675</xdr:colOff>
                    <xdr:row>23</xdr:row>
                    <xdr:rowOff>19050</xdr:rowOff>
                  </from>
                  <to>
                    <xdr:col>7</xdr:col>
                    <xdr:colOff>295275</xdr:colOff>
                    <xdr:row>24</xdr:row>
                    <xdr:rowOff>9525</xdr:rowOff>
                  </to>
                </anchor>
              </controlPr>
            </control>
          </mc:Choice>
        </mc:AlternateContent>
        <mc:AlternateContent xmlns:mc="http://schemas.openxmlformats.org/markup-compatibility/2006">
          <mc:Choice Requires="x14">
            <control shapeId="11440" r:id="rId74" name="Check Box 176">
              <controlPr defaultSize="0" autoFill="0" autoLine="0" autoPict="0">
                <anchor moveWithCells="1">
                  <from>
                    <xdr:col>10</xdr:col>
                    <xdr:colOff>238125</xdr:colOff>
                    <xdr:row>23</xdr:row>
                    <xdr:rowOff>19050</xdr:rowOff>
                  </from>
                  <to>
                    <xdr:col>10</xdr:col>
                    <xdr:colOff>466725</xdr:colOff>
                    <xdr:row>24</xdr:row>
                    <xdr:rowOff>9525</xdr:rowOff>
                  </to>
                </anchor>
              </controlPr>
            </control>
          </mc:Choice>
        </mc:AlternateContent>
        <mc:AlternateContent xmlns:mc="http://schemas.openxmlformats.org/markup-compatibility/2006">
          <mc:Choice Requires="x14">
            <control shapeId="11442" r:id="rId75" name="Check Box 178">
              <controlPr defaultSize="0" autoFill="0" autoLine="0" autoPict="0">
                <anchor moveWithCells="1">
                  <from>
                    <xdr:col>7</xdr:col>
                    <xdr:colOff>66675</xdr:colOff>
                    <xdr:row>29</xdr:row>
                    <xdr:rowOff>19050</xdr:rowOff>
                  </from>
                  <to>
                    <xdr:col>7</xdr:col>
                    <xdr:colOff>295275</xdr:colOff>
                    <xdr:row>30</xdr:row>
                    <xdr:rowOff>9525</xdr:rowOff>
                  </to>
                </anchor>
              </controlPr>
            </control>
          </mc:Choice>
        </mc:AlternateContent>
        <mc:AlternateContent xmlns:mc="http://schemas.openxmlformats.org/markup-compatibility/2006">
          <mc:Choice Requires="x14">
            <control shapeId="11443" r:id="rId76" name="Check Box 179">
              <controlPr defaultSize="0" autoFill="0" autoLine="0" autoPict="0">
                <anchor moveWithCells="1">
                  <from>
                    <xdr:col>7</xdr:col>
                    <xdr:colOff>66675</xdr:colOff>
                    <xdr:row>31</xdr:row>
                    <xdr:rowOff>19050</xdr:rowOff>
                  </from>
                  <to>
                    <xdr:col>7</xdr:col>
                    <xdr:colOff>295275</xdr:colOff>
                    <xdr:row>32</xdr:row>
                    <xdr:rowOff>0</xdr:rowOff>
                  </to>
                </anchor>
              </controlPr>
            </control>
          </mc:Choice>
        </mc:AlternateContent>
        <mc:AlternateContent xmlns:mc="http://schemas.openxmlformats.org/markup-compatibility/2006">
          <mc:Choice Requires="x14">
            <control shapeId="11444" r:id="rId77" name="Check Box 180">
              <controlPr defaultSize="0" autoFill="0" autoLine="0" autoPict="0">
                <anchor moveWithCells="1">
                  <from>
                    <xdr:col>10</xdr:col>
                    <xdr:colOff>238125</xdr:colOff>
                    <xdr:row>29</xdr:row>
                    <xdr:rowOff>9525</xdr:rowOff>
                  </from>
                  <to>
                    <xdr:col>10</xdr:col>
                    <xdr:colOff>466725</xdr:colOff>
                    <xdr:row>30</xdr:row>
                    <xdr:rowOff>0</xdr:rowOff>
                  </to>
                </anchor>
              </controlPr>
            </control>
          </mc:Choice>
        </mc:AlternateContent>
        <mc:AlternateContent xmlns:mc="http://schemas.openxmlformats.org/markup-compatibility/2006">
          <mc:Choice Requires="x14">
            <control shapeId="11445" r:id="rId78" name="Check Box 181">
              <controlPr defaultSize="0" autoFill="0" autoLine="0" autoPict="0">
                <anchor moveWithCells="1">
                  <from>
                    <xdr:col>7</xdr:col>
                    <xdr:colOff>66675</xdr:colOff>
                    <xdr:row>30</xdr:row>
                    <xdr:rowOff>19050</xdr:rowOff>
                  </from>
                  <to>
                    <xdr:col>7</xdr:col>
                    <xdr:colOff>295275</xdr:colOff>
                    <xdr:row>31</xdr:row>
                    <xdr:rowOff>0</xdr:rowOff>
                  </to>
                </anchor>
              </controlPr>
            </control>
          </mc:Choice>
        </mc:AlternateContent>
        <mc:AlternateContent xmlns:mc="http://schemas.openxmlformats.org/markup-compatibility/2006">
          <mc:Choice Requires="x14">
            <control shapeId="11446" r:id="rId79" name="Check Box 182">
              <controlPr defaultSize="0" autoFill="0" autoLine="0" autoPict="0">
                <anchor moveWithCells="1">
                  <from>
                    <xdr:col>10</xdr:col>
                    <xdr:colOff>238125</xdr:colOff>
                    <xdr:row>30</xdr:row>
                    <xdr:rowOff>19050</xdr:rowOff>
                  </from>
                  <to>
                    <xdr:col>10</xdr:col>
                    <xdr:colOff>466725</xdr:colOff>
                    <xdr:row>31</xdr:row>
                    <xdr:rowOff>0</xdr:rowOff>
                  </to>
                </anchor>
              </controlPr>
            </control>
          </mc:Choice>
        </mc:AlternateContent>
        <mc:AlternateContent xmlns:mc="http://schemas.openxmlformats.org/markup-compatibility/2006">
          <mc:Choice Requires="x14">
            <control shapeId="11447" r:id="rId80" name="Check Box 183">
              <controlPr defaultSize="0" autoFill="0" autoLine="0" autoPict="0">
                <anchor moveWithCells="1">
                  <from>
                    <xdr:col>7</xdr:col>
                    <xdr:colOff>66675</xdr:colOff>
                    <xdr:row>33</xdr:row>
                    <xdr:rowOff>19050</xdr:rowOff>
                  </from>
                  <to>
                    <xdr:col>7</xdr:col>
                    <xdr:colOff>295275</xdr:colOff>
                    <xdr:row>34</xdr:row>
                    <xdr:rowOff>9525</xdr:rowOff>
                  </to>
                </anchor>
              </controlPr>
            </control>
          </mc:Choice>
        </mc:AlternateContent>
        <mc:AlternateContent xmlns:mc="http://schemas.openxmlformats.org/markup-compatibility/2006">
          <mc:Choice Requires="x14">
            <control shapeId="11448" r:id="rId81" name="Check Box 184">
              <controlPr defaultSize="0" autoFill="0" autoLine="0" autoPict="0">
                <anchor moveWithCells="1">
                  <from>
                    <xdr:col>7</xdr:col>
                    <xdr:colOff>66675</xdr:colOff>
                    <xdr:row>34</xdr:row>
                    <xdr:rowOff>19050</xdr:rowOff>
                  </from>
                  <to>
                    <xdr:col>7</xdr:col>
                    <xdr:colOff>295275</xdr:colOff>
                    <xdr:row>35</xdr:row>
                    <xdr:rowOff>9525</xdr:rowOff>
                  </to>
                </anchor>
              </controlPr>
            </control>
          </mc:Choice>
        </mc:AlternateContent>
        <mc:AlternateContent xmlns:mc="http://schemas.openxmlformats.org/markup-compatibility/2006">
          <mc:Choice Requires="x14">
            <control shapeId="11449" r:id="rId82" name="Check Box 185">
              <controlPr defaultSize="0" autoFill="0" autoLine="0" autoPict="0">
                <anchor moveWithCells="1">
                  <from>
                    <xdr:col>7</xdr:col>
                    <xdr:colOff>66675</xdr:colOff>
                    <xdr:row>35</xdr:row>
                    <xdr:rowOff>19050</xdr:rowOff>
                  </from>
                  <to>
                    <xdr:col>7</xdr:col>
                    <xdr:colOff>295275</xdr:colOff>
                    <xdr:row>36</xdr:row>
                    <xdr:rowOff>0</xdr:rowOff>
                  </to>
                </anchor>
              </controlPr>
            </control>
          </mc:Choice>
        </mc:AlternateContent>
        <mc:AlternateContent xmlns:mc="http://schemas.openxmlformats.org/markup-compatibility/2006">
          <mc:Choice Requires="x14">
            <control shapeId="11450" r:id="rId83" name="Check Box 186">
              <controlPr defaultSize="0" autoFill="0" autoLine="0" autoPict="0">
                <anchor moveWithCells="1">
                  <from>
                    <xdr:col>7</xdr:col>
                    <xdr:colOff>66675</xdr:colOff>
                    <xdr:row>36</xdr:row>
                    <xdr:rowOff>19050</xdr:rowOff>
                  </from>
                  <to>
                    <xdr:col>7</xdr:col>
                    <xdr:colOff>295275</xdr:colOff>
                    <xdr:row>37</xdr:row>
                    <xdr:rowOff>9525</xdr:rowOff>
                  </to>
                </anchor>
              </controlPr>
            </control>
          </mc:Choice>
        </mc:AlternateContent>
        <mc:AlternateContent xmlns:mc="http://schemas.openxmlformats.org/markup-compatibility/2006">
          <mc:Choice Requires="x14">
            <control shapeId="11451" r:id="rId84" name="Check Box 187">
              <controlPr defaultSize="0" autoFill="0" autoLine="0" autoPict="0">
                <anchor moveWithCells="1">
                  <from>
                    <xdr:col>7</xdr:col>
                    <xdr:colOff>66675</xdr:colOff>
                    <xdr:row>37</xdr:row>
                    <xdr:rowOff>19050</xdr:rowOff>
                  </from>
                  <to>
                    <xdr:col>7</xdr:col>
                    <xdr:colOff>295275</xdr:colOff>
                    <xdr:row>38</xdr:row>
                    <xdr:rowOff>19050</xdr:rowOff>
                  </to>
                </anchor>
              </controlPr>
            </control>
          </mc:Choice>
        </mc:AlternateContent>
        <mc:AlternateContent xmlns:mc="http://schemas.openxmlformats.org/markup-compatibility/2006">
          <mc:Choice Requires="x14">
            <control shapeId="11452" r:id="rId85" name="Check Box 188">
              <controlPr defaultSize="0" autoFill="0" autoLine="0" autoPict="0">
                <anchor moveWithCells="1">
                  <from>
                    <xdr:col>7</xdr:col>
                    <xdr:colOff>66675</xdr:colOff>
                    <xdr:row>38</xdr:row>
                    <xdr:rowOff>19050</xdr:rowOff>
                  </from>
                  <to>
                    <xdr:col>7</xdr:col>
                    <xdr:colOff>295275</xdr:colOff>
                    <xdr:row>39</xdr:row>
                    <xdr:rowOff>19050</xdr:rowOff>
                  </to>
                </anchor>
              </controlPr>
            </control>
          </mc:Choice>
        </mc:AlternateContent>
        <mc:AlternateContent xmlns:mc="http://schemas.openxmlformats.org/markup-compatibility/2006">
          <mc:Choice Requires="x14">
            <control shapeId="11458" r:id="rId86" name="Check Box 194">
              <controlPr defaultSize="0" autoFill="0" autoLine="0" autoPict="0" macro="[0]!iPP350USB_Click">
                <anchor moveWithCells="1">
                  <from>
                    <xdr:col>8</xdr:col>
                    <xdr:colOff>76200</xdr:colOff>
                    <xdr:row>16</xdr:row>
                    <xdr:rowOff>9525</xdr:rowOff>
                  </from>
                  <to>
                    <xdr:col>8</xdr:col>
                    <xdr:colOff>304800</xdr:colOff>
                    <xdr:row>17</xdr:row>
                    <xdr:rowOff>0</xdr:rowOff>
                  </to>
                </anchor>
              </controlPr>
            </control>
          </mc:Choice>
        </mc:AlternateContent>
        <mc:AlternateContent xmlns:mc="http://schemas.openxmlformats.org/markup-compatibility/2006">
          <mc:Choice Requires="x14">
            <control shapeId="11461" r:id="rId87" name="Check Box 197">
              <controlPr defaultSize="0" autoFill="0" autoLine="0" autoPict="0" macro="[0]!iPP350USB_Click">
                <anchor moveWithCells="1">
                  <from>
                    <xdr:col>7</xdr:col>
                    <xdr:colOff>66675</xdr:colOff>
                    <xdr:row>16</xdr:row>
                    <xdr:rowOff>19050</xdr:rowOff>
                  </from>
                  <to>
                    <xdr:col>7</xdr:col>
                    <xdr:colOff>295275</xdr:colOff>
                    <xdr:row>17</xdr:row>
                    <xdr:rowOff>9525</xdr:rowOff>
                  </to>
                </anchor>
              </controlPr>
            </control>
          </mc:Choice>
        </mc:AlternateContent>
        <mc:AlternateContent xmlns:mc="http://schemas.openxmlformats.org/markup-compatibility/2006">
          <mc:Choice Requires="x14">
            <control shapeId="11467" r:id="rId88" name="Check Box 203">
              <controlPr defaultSize="0" autoFill="0" autoLine="0" autoPict="0">
                <anchor moveWithCells="1">
                  <from>
                    <xdr:col>10</xdr:col>
                    <xdr:colOff>238125</xdr:colOff>
                    <xdr:row>20</xdr:row>
                    <xdr:rowOff>9525</xdr:rowOff>
                  </from>
                  <to>
                    <xdr:col>10</xdr:col>
                    <xdr:colOff>466725</xdr:colOff>
                    <xdr:row>20</xdr:row>
                    <xdr:rowOff>161925</xdr:rowOff>
                  </to>
                </anchor>
              </controlPr>
            </control>
          </mc:Choice>
        </mc:AlternateContent>
        <mc:AlternateContent xmlns:mc="http://schemas.openxmlformats.org/markup-compatibility/2006">
          <mc:Choice Requires="x14">
            <control shapeId="11468" r:id="rId89" name="Check Box 204">
              <controlPr defaultSize="0" autoFill="0" autoLine="0" autoPict="0">
                <anchor moveWithCells="1">
                  <from>
                    <xdr:col>11</xdr:col>
                    <xdr:colOff>133350</xdr:colOff>
                    <xdr:row>20</xdr:row>
                    <xdr:rowOff>9525</xdr:rowOff>
                  </from>
                  <to>
                    <xdr:col>11</xdr:col>
                    <xdr:colOff>361950</xdr:colOff>
                    <xdr:row>20</xdr:row>
                    <xdr:rowOff>161925</xdr:rowOff>
                  </to>
                </anchor>
              </controlPr>
            </control>
          </mc:Choice>
        </mc:AlternateContent>
        <mc:AlternateContent xmlns:mc="http://schemas.openxmlformats.org/markup-compatibility/2006">
          <mc:Choice Requires="x14">
            <control shapeId="11469" r:id="rId90" name="Check Box 205">
              <controlPr defaultSize="0" autoFill="0" autoLine="0" autoPict="0">
                <anchor moveWithCells="1">
                  <from>
                    <xdr:col>11</xdr:col>
                    <xdr:colOff>142875</xdr:colOff>
                    <xdr:row>43</xdr:row>
                    <xdr:rowOff>9525</xdr:rowOff>
                  </from>
                  <to>
                    <xdr:col>11</xdr:col>
                    <xdr:colOff>371475</xdr:colOff>
                    <xdr:row>43</xdr:row>
                    <xdr:rowOff>161925</xdr:rowOff>
                  </to>
                </anchor>
              </controlPr>
            </control>
          </mc:Choice>
        </mc:AlternateContent>
        <mc:AlternateContent xmlns:mc="http://schemas.openxmlformats.org/markup-compatibility/2006">
          <mc:Choice Requires="x14">
            <control shapeId="11470" r:id="rId91" name="Check Box 206">
              <controlPr defaultSize="0" autoFill="0" autoLine="0" autoPict="0">
                <anchor moveWithCells="1">
                  <from>
                    <xdr:col>7</xdr:col>
                    <xdr:colOff>85725</xdr:colOff>
                    <xdr:row>43</xdr:row>
                    <xdr:rowOff>9525</xdr:rowOff>
                  </from>
                  <to>
                    <xdr:col>7</xdr:col>
                    <xdr:colOff>314325</xdr:colOff>
                    <xdr:row>43</xdr:row>
                    <xdr:rowOff>161925</xdr:rowOff>
                  </to>
                </anchor>
              </controlPr>
            </control>
          </mc:Choice>
        </mc:AlternateContent>
        <mc:AlternateContent xmlns:mc="http://schemas.openxmlformats.org/markup-compatibility/2006">
          <mc:Choice Requires="x14">
            <control shapeId="11472" r:id="rId92" name="Check Box 208">
              <controlPr defaultSize="0" autoFill="0" autoLine="0" autoPict="0">
                <anchor moveWithCells="1">
                  <from>
                    <xdr:col>7</xdr:col>
                    <xdr:colOff>85725</xdr:colOff>
                    <xdr:row>39</xdr:row>
                    <xdr:rowOff>9525</xdr:rowOff>
                  </from>
                  <to>
                    <xdr:col>7</xdr:col>
                    <xdr:colOff>314325</xdr:colOff>
                    <xdr:row>40</xdr:row>
                    <xdr:rowOff>0</xdr:rowOff>
                  </to>
                </anchor>
              </controlPr>
            </control>
          </mc:Choice>
        </mc:AlternateContent>
        <mc:AlternateContent xmlns:mc="http://schemas.openxmlformats.org/markup-compatibility/2006">
          <mc:Choice Requires="x14">
            <control shapeId="11473" r:id="rId93" name="Check Box 209">
              <controlPr defaultSize="0" autoFill="0" autoLine="0" autoPict="0">
                <anchor moveWithCells="1">
                  <from>
                    <xdr:col>11</xdr:col>
                    <xdr:colOff>152400</xdr:colOff>
                    <xdr:row>37</xdr:row>
                    <xdr:rowOff>9525</xdr:rowOff>
                  </from>
                  <to>
                    <xdr:col>11</xdr:col>
                    <xdr:colOff>381000</xdr:colOff>
                    <xdr:row>38</xdr:row>
                    <xdr:rowOff>9525</xdr:rowOff>
                  </to>
                </anchor>
              </controlPr>
            </control>
          </mc:Choice>
        </mc:AlternateContent>
        <mc:AlternateContent xmlns:mc="http://schemas.openxmlformats.org/markup-compatibility/2006">
          <mc:Choice Requires="x14">
            <control shapeId="11474" r:id="rId94" name="Check Box 210">
              <controlPr defaultSize="0" autoFill="0" autoLine="0" autoPict="0">
                <anchor moveWithCells="1">
                  <from>
                    <xdr:col>11</xdr:col>
                    <xdr:colOff>152400</xdr:colOff>
                    <xdr:row>38</xdr:row>
                    <xdr:rowOff>9525</xdr:rowOff>
                  </from>
                  <to>
                    <xdr:col>11</xdr:col>
                    <xdr:colOff>381000</xdr:colOff>
                    <xdr:row>39</xdr:row>
                    <xdr:rowOff>0</xdr:rowOff>
                  </to>
                </anchor>
              </controlPr>
            </control>
          </mc:Choice>
        </mc:AlternateContent>
        <mc:AlternateContent xmlns:mc="http://schemas.openxmlformats.org/markup-compatibility/2006">
          <mc:Choice Requires="x14">
            <control shapeId="11475" r:id="rId95" name="Check Box 211">
              <controlPr defaultSize="0" autoFill="0" autoLine="0" autoPict="0">
                <anchor moveWithCells="1">
                  <from>
                    <xdr:col>10</xdr:col>
                    <xdr:colOff>238125</xdr:colOff>
                    <xdr:row>26</xdr:row>
                    <xdr:rowOff>171450</xdr:rowOff>
                  </from>
                  <to>
                    <xdr:col>10</xdr:col>
                    <xdr:colOff>466725</xdr:colOff>
                    <xdr:row>27</xdr:row>
                    <xdr:rowOff>152400</xdr:rowOff>
                  </to>
                </anchor>
              </controlPr>
            </control>
          </mc:Choice>
        </mc:AlternateContent>
        <mc:AlternateContent xmlns:mc="http://schemas.openxmlformats.org/markup-compatibility/2006">
          <mc:Choice Requires="x14">
            <control shapeId="11476" r:id="rId96" name="Check Box 212">
              <controlPr defaultSize="0" autoFill="0" autoLine="0" autoPict="0">
                <anchor moveWithCells="1">
                  <from>
                    <xdr:col>11</xdr:col>
                    <xdr:colOff>142875</xdr:colOff>
                    <xdr:row>26</xdr:row>
                    <xdr:rowOff>9525</xdr:rowOff>
                  </from>
                  <to>
                    <xdr:col>11</xdr:col>
                    <xdr:colOff>371475</xdr:colOff>
                    <xdr:row>27</xdr:row>
                    <xdr:rowOff>0</xdr:rowOff>
                  </to>
                </anchor>
              </controlPr>
            </control>
          </mc:Choice>
        </mc:AlternateContent>
        <mc:AlternateContent xmlns:mc="http://schemas.openxmlformats.org/markup-compatibility/2006">
          <mc:Choice Requires="x14">
            <control shapeId="11477" r:id="rId97" name="Check Box 213">
              <controlPr defaultSize="0" autoFill="0" autoLine="0" autoPict="0">
                <anchor moveWithCells="1">
                  <from>
                    <xdr:col>10</xdr:col>
                    <xdr:colOff>238125</xdr:colOff>
                    <xdr:row>25</xdr:row>
                    <xdr:rowOff>152400</xdr:rowOff>
                  </from>
                  <to>
                    <xdr:col>10</xdr:col>
                    <xdr:colOff>466725</xdr:colOff>
                    <xdr:row>26</xdr:row>
                    <xdr:rowOff>152400</xdr:rowOff>
                  </to>
                </anchor>
              </controlPr>
            </control>
          </mc:Choice>
        </mc:AlternateContent>
        <mc:AlternateContent xmlns:mc="http://schemas.openxmlformats.org/markup-compatibility/2006">
          <mc:Choice Requires="x14">
            <control shapeId="11478" r:id="rId98" name="Check Box 214">
              <controlPr defaultSize="0" autoFill="0" autoLine="0" autoPict="0">
                <anchor moveWithCells="1">
                  <from>
                    <xdr:col>7</xdr:col>
                    <xdr:colOff>66675</xdr:colOff>
                    <xdr:row>25</xdr:row>
                    <xdr:rowOff>9525</xdr:rowOff>
                  </from>
                  <to>
                    <xdr:col>7</xdr:col>
                    <xdr:colOff>295275</xdr:colOff>
                    <xdr:row>26</xdr:row>
                    <xdr:rowOff>0</xdr:rowOff>
                  </to>
                </anchor>
              </controlPr>
            </control>
          </mc:Choice>
        </mc:AlternateContent>
        <mc:AlternateContent xmlns:mc="http://schemas.openxmlformats.org/markup-compatibility/2006">
          <mc:Choice Requires="x14">
            <control shapeId="11480" r:id="rId99" name="Check Box 216">
              <controlPr defaultSize="0" autoFill="0" autoLine="0" autoPict="0">
                <anchor moveWithCells="1">
                  <from>
                    <xdr:col>8</xdr:col>
                    <xdr:colOff>85725</xdr:colOff>
                    <xdr:row>25</xdr:row>
                    <xdr:rowOff>9525</xdr:rowOff>
                  </from>
                  <to>
                    <xdr:col>8</xdr:col>
                    <xdr:colOff>314325</xdr:colOff>
                    <xdr:row>26</xdr:row>
                    <xdr:rowOff>0</xdr:rowOff>
                  </to>
                </anchor>
              </controlPr>
            </control>
          </mc:Choice>
        </mc:AlternateContent>
        <mc:AlternateContent xmlns:mc="http://schemas.openxmlformats.org/markup-compatibility/2006">
          <mc:Choice Requires="x14">
            <control shapeId="11481" r:id="rId100" name="Check Box 217">
              <controlPr defaultSize="0" autoFill="0" autoLine="0" autoPict="0">
                <anchor moveWithCells="1">
                  <from>
                    <xdr:col>7</xdr:col>
                    <xdr:colOff>209550</xdr:colOff>
                    <xdr:row>2</xdr:row>
                    <xdr:rowOff>152400</xdr:rowOff>
                  </from>
                  <to>
                    <xdr:col>8</xdr:col>
                    <xdr:colOff>114300</xdr:colOff>
                    <xdr:row>4</xdr:row>
                    <xdr:rowOff>19050</xdr:rowOff>
                  </to>
                </anchor>
              </controlPr>
            </control>
          </mc:Choice>
        </mc:AlternateContent>
        <mc:AlternateContent xmlns:mc="http://schemas.openxmlformats.org/markup-compatibility/2006">
          <mc:Choice Requires="x14">
            <control shapeId="11497" r:id="rId101" name="Check Box 233">
              <controlPr defaultSize="0" autoFill="0" autoLine="0" autoPict="0" macro="[0]!iPP350USB_Click">
                <anchor moveWithCells="1">
                  <from>
                    <xdr:col>7</xdr:col>
                    <xdr:colOff>76200</xdr:colOff>
                    <xdr:row>17</xdr:row>
                    <xdr:rowOff>9525</xdr:rowOff>
                  </from>
                  <to>
                    <xdr:col>7</xdr:col>
                    <xdr:colOff>304800</xdr:colOff>
                    <xdr:row>18</xdr:row>
                    <xdr:rowOff>0</xdr:rowOff>
                  </to>
                </anchor>
              </controlPr>
            </control>
          </mc:Choice>
        </mc:AlternateContent>
        <mc:AlternateContent xmlns:mc="http://schemas.openxmlformats.org/markup-compatibility/2006">
          <mc:Choice Requires="x14">
            <control shapeId="11498" r:id="rId102" name="Check Box 234">
              <controlPr defaultSize="0" autoFill="0" autoLine="0" autoPict="0" macro="[0]!iPP350USB_Click">
                <anchor moveWithCells="1">
                  <from>
                    <xdr:col>8</xdr:col>
                    <xdr:colOff>76200</xdr:colOff>
                    <xdr:row>17</xdr:row>
                    <xdr:rowOff>9525</xdr:rowOff>
                  </from>
                  <to>
                    <xdr:col>8</xdr:col>
                    <xdr:colOff>304800</xdr:colOff>
                    <xdr:row>18</xdr:row>
                    <xdr:rowOff>0</xdr:rowOff>
                  </to>
                </anchor>
              </controlPr>
            </control>
          </mc:Choice>
        </mc:AlternateContent>
        <mc:AlternateContent xmlns:mc="http://schemas.openxmlformats.org/markup-compatibility/2006">
          <mc:Choice Requires="x14">
            <control shapeId="11499" r:id="rId103" name="Check Box 235">
              <controlPr defaultSize="0" autoFill="0" autoLine="0" autoPict="0" macro="[0]!iPP350USB_Click">
                <anchor moveWithCells="1">
                  <from>
                    <xdr:col>7</xdr:col>
                    <xdr:colOff>76200</xdr:colOff>
                    <xdr:row>18</xdr:row>
                    <xdr:rowOff>9525</xdr:rowOff>
                  </from>
                  <to>
                    <xdr:col>7</xdr:col>
                    <xdr:colOff>304800</xdr:colOff>
                    <xdr:row>19</xdr:row>
                    <xdr:rowOff>0</xdr:rowOff>
                  </to>
                </anchor>
              </controlPr>
            </control>
          </mc:Choice>
        </mc:AlternateContent>
        <mc:AlternateContent xmlns:mc="http://schemas.openxmlformats.org/markup-compatibility/2006">
          <mc:Choice Requires="x14">
            <control shapeId="11500" r:id="rId104" name="Check Box 236">
              <controlPr defaultSize="0" autoFill="0" autoLine="0" autoPict="0" macro="[0]!iPP350USB_Click">
                <anchor moveWithCells="1">
                  <from>
                    <xdr:col>8</xdr:col>
                    <xdr:colOff>76200</xdr:colOff>
                    <xdr:row>18</xdr:row>
                    <xdr:rowOff>9525</xdr:rowOff>
                  </from>
                  <to>
                    <xdr:col>8</xdr:col>
                    <xdr:colOff>304800</xdr:colOff>
                    <xdr:row>19</xdr:row>
                    <xdr:rowOff>0</xdr:rowOff>
                  </to>
                </anchor>
              </controlPr>
            </control>
          </mc:Choice>
        </mc:AlternateContent>
        <mc:AlternateContent xmlns:mc="http://schemas.openxmlformats.org/markup-compatibility/2006">
          <mc:Choice Requires="x14">
            <control shapeId="11503" r:id="rId105" name="Check Box 239">
              <controlPr defaultSize="0" autoFill="0" autoLine="0" autoPict="0">
                <anchor moveWithCells="1">
                  <from>
                    <xdr:col>10</xdr:col>
                    <xdr:colOff>238125</xdr:colOff>
                    <xdr:row>19</xdr:row>
                    <xdr:rowOff>9525</xdr:rowOff>
                  </from>
                  <to>
                    <xdr:col>10</xdr:col>
                    <xdr:colOff>466725</xdr:colOff>
                    <xdr:row>20</xdr:row>
                    <xdr:rowOff>0</xdr:rowOff>
                  </to>
                </anchor>
              </controlPr>
            </control>
          </mc:Choice>
        </mc:AlternateContent>
        <mc:AlternateContent xmlns:mc="http://schemas.openxmlformats.org/markup-compatibility/2006">
          <mc:Choice Requires="x14">
            <control shapeId="11504" r:id="rId106" name="Check Box 240">
              <controlPr defaultSize="0" autoFill="0" autoLine="0" autoPict="0">
                <anchor moveWithCells="1">
                  <from>
                    <xdr:col>11</xdr:col>
                    <xdr:colOff>133350</xdr:colOff>
                    <xdr:row>19</xdr:row>
                    <xdr:rowOff>9525</xdr:rowOff>
                  </from>
                  <to>
                    <xdr:col>11</xdr:col>
                    <xdr:colOff>361950</xdr:colOff>
                    <xdr:row>20</xdr:row>
                    <xdr:rowOff>0</xdr:rowOff>
                  </to>
                </anchor>
              </controlPr>
            </control>
          </mc:Choice>
        </mc:AlternateContent>
        <mc:AlternateContent xmlns:mc="http://schemas.openxmlformats.org/markup-compatibility/2006">
          <mc:Choice Requires="x14">
            <control shapeId="11505" r:id="rId107" name="Check Box 241">
              <controlPr defaultSize="0" autoFill="0" autoLine="0" autoPict="0">
                <anchor moveWithCells="1">
                  <from>
                    <xdr:col>7</xdr:col>
                    <xdr:colOff>85725</xdr:colOff>
                    <xdr:row>40</xdr:row>
                    <xdr:rowOff>9525</xdr:rowOff>
                  </from>
                  <to>
                    <xdr:col>7</xdr:col>
                    <xdr:colOff>314325</xdr:colOff>
                    <xdr:row>41</xdr:row>
                    <xdr:rowOff>0</xdr:rowOff>
                  </to>
                </anchor>
              </controlPr>
            </control>
          </mc:Choice>
        </mc:AlternateContent>
        <mc:AlternateContent xmlns:mc="http://schemas.openxmlformats.org/markup-compatibility/2006">
          <mc:Choice Requires="x14">
            <control shapeId="11506" r:id="rId108" name="Check Box 242">
              <controlPr defaultSize="0" autoFill="0" autoLine="0" autoPict="0">
                <anchor moveWithCells="1">
                  <from>
                    <xdr:col>7</xdr:col>
                    <xdr:colOff>85725</xdr:colOff>
                    <xdr:row>41</xdr:row>
                    <xdr:rowOff>9525</xdr:rowOff>
                  </from>
                  <to>
                    <xdr:col>7</xdr:col>
                    <xdr:colOff>314325</xdr:colOff>
                    <xdr:row>42</xdr:row>
                    <xdr:rowOff>0</xdr:rowOff>
                  </to>
                </anchor>
              </controlPr>
            </control>
          </mc:Choice>
        </mc:AlternateContent>
        <mc:AlternateContent xmlns:mc="http://schemas.openxmlformats.org/markup-compatibility/2006">
          <mc:Choice Requires="x14">
            <control shapeId="11507" r:id="rId109" name="Check Box 243">
              <controlPr defaultSize="0" print="0" autoFill="0" autoLine="0" autoPict="0">
                <anchor moveWithCells="1">
                  <from>
                    <xdr:col>11</xdr:col>
                    <xdr:colOff>142875</xdr:colOff>
                    <xdr:row>42</xdr:row>
                    <xdr:rowOff>9525</xdr:rowOff>
                  </from>
                  <to>
                    <xdr:col>11</xdr:col>
                    <xdr:colOff>371475</xdr:colOff>
                    <xdr:row>43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M494"/>
  <sheetViews>
    <sheetView zoomScale="70" zoomScaleNormal="70" workbookViewId="0">
      <selection activeCell="D27" sqref="D27"/>
    </sheetView>
  </sheetViews>
  <sheetFormatPr defaultRowHeight="12.75"/>
  <cols>
    <col min="1" max="1" width="3" customWidth="1"/>
    <col min="2" max="2" width="14.85546875" customWidth="1"/>
    <col min="3" max="3" width="22.7109375" customWidth="1"/>
    <col min="4" max="4" width="8.7109375" customWidth="1"/>
    <col min="5" max="5" width="7.7109375" bestFit="1" customWidth="1"/>
    <col min="6" max="6" width="30.7109375" customWidth="1"/>
    <col min="7" max="7" width="4" customWidth="1"/>
    <col min="8" max="8" width="14.85546875" customWidth="1"/>
    <col min="9" max="9" width="40.7109375" customWidth="1"/>
    <col min="10" max="10" width="8" customWidth="1"/>
    <col min="11" max="11" width="6.140625" customWidth="1"/>
    <col min="12" max="12" width="28.28515625" customWidth="1"/>
    <col min="13" max="13" width="4.7109375" customWidth="1"/>
    <col min="14" max="14" width="14.85546875" customWidth="1"/>
    <col min="15" max="15" width="19.7109375" customWidth="1"/>
    <col min="16" max="16" width="8.28515625" customWidth="1"/>
    <col min="17" max="18" width="14.85546875" customWidth="1"/>
    <col min="19" max="19" width="5.140625" customWidth="1"/>
    <col min="20" max="20" width="14.85546875" customWidth="1"/>
    <col min="21" max="21" width="33.5703125" customWidth="1"/>
    <col min="22" max="22" width="6.85546875" customWidth="1"/>
    <col min="23" max="23" width="5.85546875" customWidth="1"/>
    <col min="24" max="24" width="6.5703125" customWidth="1"/>
    <col min="25" max="25" width="3.7109375" customWidth="1"/>
    <col min="26" max="26" width="14.85546875" customWidth="1"/>
    <col min="27" max="27" width="41.42578125" customWidth="1"/>
    <col min="28" max="28" width="7.7109375" customWidth="1"/>
    <col min="29" max="29" width="14.85546875" customWidth="1"/>
    <col min="30" max="30" width="10.140625" customWidth="1"/>
    <col min="31" max="31" width="3.85546875" customWidth="1"/>
    <col min="33" max="33" width="32.7109375" customWidth="1"/>
    <col min="36" max="36" width="31.7109375" customWidth="1"/>
  </cols>
  <sheetData>
    <row r="1" spans="1:39" ht="13.5" thickBot="1">
      <c r="A1" s="32"/>
      <c r="B1" s="173" t="s">
        <v>3524</v>
      </c>
      <c r="C1" s="174" t="s">
        <v>3525</v>
      </c>
      <c r="D1" s="37"/>
      <c r="E1" s="37"/>
      <c r="F1" s="37"/>
      <c r="G1" s="38"/>
      <c r="H1" s="38"/>
      <c r="I1" s="38"/>
      <c r="J1" s="38"/>
      <c r="K1" s="38"/>
      <c r="L1" s="38"/>
      <c r="M1" s="38"/>
      <c r="N1" s="38"/>
      <c r="O1" s="38"/>
      <c r="P1" s="38"/>
      <c r="Q1" s="38"/>
      <c r="R1" s="38"/>
      <c r="S1" s="38"/>
      <c r="T1" s="38"/>
      <c r="U1" s="38"/>
      <c r="V1" s="38"/>
      <c r="W1" s="38"/>
      <c r="X1" s="38"/>
      <c r="Y1" s="38"/>
      <c r="Z1" s="32"/>
      <c r="AA1" s="32"/>
      <c r="AB1" s="32"/>
      <c r="AC1" s="32"/>
      <c r="AD1" s="32"/>
      <c r="AE1" s="32"/>
      <c r="AF1" s="32"/>
      <c r="AG1" s="32"/>
      <c r="AH1" s="32"/>
      <c r="AI1" s="32"/>
      <c r="AJ1" s="32"/>
      <c r="AK1" s="32"/>
      <c r="AL1" s="32"/>
      <c r="AM1" s="32"/>
    </row>
    <row r="2" spans="1:39" ht="13.9" customHeight="1">
      <c r="A2" s="32"/>
      <c r="B2" s="925" t="s">
        <v>3526</v>
      </c>
      <c r="C2" s="926"/>
      <c r="D2" s="31" t="b">
        <v>0</v>
      </c>
      <c r="E2" s="881" t="s">
        <v>3527</v>
      </c>
      <c r="F2" s="882"/>
      <c r="G2" s="93">
        <v>2</v>
      </c>
      <c r="H2" s="883" t="s">
        <v>3528</v>
      </c>
      <c r="I2" s="884"/>
      <c r="J2" s="31" t="b">
        <v>1</v>
      </c>
      <c r="K2" s="766" t="s">
        <v>3503</v>
      </c>
      <c r="L2" s="767"/>
      <c r="M2" s="32"/>
      <c r="N2" s="901" t="s">
        <v>3529</v>
      </c>
      <c r="O2" s="902"/>
      <c r="P2" s="31" t="b">
        <v>0</v>
      </c>
      <c r="Q2" s="766" t="s">
        <v>3503</v>
      </c>
      <c r="R2" s="767"/>
      <c r="S2" s="32"/>
      <c r="T2" s="873" t="s">
        <v>3530</v>
      </c>
      <c r="U2" s="874"/>
      <c r="V2" s="31" t="b">
        <v>0</v>
      </c>
      <c r="W2" s="766" t="s">
        <v>3503</v>
      </c>
      <c r="X2" s="767"/>
      <c r="Y2" s="38"/>
      <c r="Z2" s="877" t="s">
        <v>3531</v>
      </c>
      <c r="AA2" s="878"/>
      <c r="AB2" s="31" t="b">
        <v>0</v>
      </c>
      <c r="AC2" s="766" t="s">
        <v>3503</v>
      </c>
      <c r="AD2" s="767"/>
      <c r="AE2" s="32"/>
      <c r="AF2" s="910" t="s">
        <v>3532</v>
      </c>
      <c r="AG2" s="911"/>
      <c r="AH2" s="31" t="b">
        <v>0</v>
      </c>
      <c r="AI2" s="914" t="s">
        <v>3503</v>
      </c>
      <c r="AJ2" s="915"/>
      <c r="AK2" s="32"/>
      <c r="AL2" s="32"/>
      <c r="AM2" s="32"/>
    </row>
    <row r="3" spans="1:39" ht="14.45" customHeight="1" thickBot="1">
      <c r="A3" s="32"/>
      <c r="B3" s="927"/>
      <c r="C3" s="928"/>
      <c r="D3" s="784"/>
      <c r="E3" s="81" t="b">
        <v>0</v>
      </c>
      <c r="F3" s="148" t="s">
        <v>3533</v>
      </c>
      <c r="G3" s="38"/>
      <c r="H3" s="885"/>
      <c r="I3" s="886"/>
      <c r="J3" s="133" t="b">
        <v>0</v>
      </c>
      <c r="K3" s="768" t="s">
        <v>3504</v>
      </c>
      <c r="L3" s="769"/>
      <c r="M3" s="32"/>
      <c r="N3" s="903"/>
      <c r="O3" s="904"/>
      <c r="P3" s="133" t="b">
        <v>1</v>
      </c>
      <c r="Q3" s="768" t="s">
        <v>3504</v>
      </c>
      <c r="R3" s="769"/>
      <c r="S3" s="32"/>
      <c r="T3" s="875"/>
      <c r="U3" s="876"/>
      <c r="V3" s="133" t="b">
        <v>1</v>
      </c>
      <c r="W3" s="768" t="s">
        <v>3504</v>
      </c>
      <c r="X3" s="769"/>
      <c r="Y3" s="38"/>
      <c r="Z3" s="879"/>
      <c r="AA3" s="880"/>
      <c r="AB3" s="133" t="b">
        <v>1</v>
      </c>
      <c r="AC3" s="768" t="s">
        <v>3504</v>
      </c>
      <c r="AD3" s="769"/>
      <c r="AE3" s="32"/>
      <c r="AF3" s="912"/>
      <c r="AG3" s="913"/>
      <c r="AH3" s="133" t="b">
        <v>1</v>
      </c>
      <c r="AI3" s="916" t="s">
        <v>3504</v>
      </c>
      <c r="AJ3" s="917"/>
      <c r="AK3" s="32"/>
      <c r="AL3" s="32"/>
      <c r="AM3" s="32"/>
    </row>
    <row r="4" spans="1:39" ht="14.45" customHeight="1" thickBot="1">
      <c r="A4" s="32"/>
      <c r="B4" s="927"/>
      <c r="C4" s="928"/>
      <c r="D4" s="694"/>
      <c r="E4" s="81" t="b">
        <v>0</v>
      </c>
      <c r="F4" s="148" t="s">
        <v>3534</v>
      </c>
      <c r="G4" s="38"/>
      <c r="H4" s="36"/>
      <c r="I4" s="36"/>
      <c r="J4" s="34"/>
      <c r="K4" s="35"/>
      <c r="L4" s="35"/>
      <c r="M4" s="32"/>
      <c r="N4" s="32"/>
      <c r="O4" s="32"/>
      <c r="P4" s="32"/>
      <c r="Q4" s="32"/>
      <c r="R4" s="32"/>
      <c r="S4" s="32"/>
      <c r="T4" s="32"/>
      <c r="U4" s="32"/>
      <c r="V4" s="32"/>
      <c r="W4" s="32"/>
      <c r="X4" s="32"/>
      <c r="Y4" s="38"/>
      <c r="Z4" s="32"/>
      <c r="AA4" s="32"/>
      <c r="AB4" s="32"/>
      <c r="AC4" s="32"/>
      <c r="AD4" s="32"/>
      <c r="AE4" s="32"/>
      <c r="AF4" s="102"/>
      <c r="AG4" s="102"/>
      <c r="AH4" s="32"/>
      <c r="AI4" s="32"/>
      <c r="AJ4" s="32"/>
      <c r="AK4" s="32"/>
      <c r="AL4" s="32"/>
      <c r="AM4" s="32"/>
    </row>
    <row r="5" spans="1:39" ht="13.9" customHeight="1">
      <c r="A5" s="32"/>
      <c r="B5" s="927"/>
      <c r="C5" s="928"/>
      <c r="D5" s="694"/>
      <c r="E5" s="81" t="b">
        <v>0</v>
      </c>
      <c r="F5" s="148" t="s">
        <v>3535</v>
      </c>
      <c r="G5" s="38"/>
      <c r="H5" s="696" t="s">
        <v>3536</v>
      </c>
      <c r="I5" s="697"/>
      <c r="J5" s="31" t="b">
        <v>1</v>
      </c>
      <c r="K5" s="766" t="s">
        <v>3537</v>
      </c>
      <c r="L5" s="767"/>
      <c r="M5" s="32"/>
      <c r="N5" s="696" t="s">
        <v>3538</v>
      </c>
      <c r="O5" s="697"/>
      <c r="P5" s="31" t="b">
        <v>0</v>
      </c>
      <c r="Q5" s="766" t="s">
        <v>31</v>
      </c>
      <c r="R5" s="767"/>
      <c r="S5" s="32"/>
      <c r="T5" s="696" t="s">
        <v>3539</v>
      </c>
      <c r="U5" s="697"/>
      <c r="V5" s="31" t="b">
        <v>0</v>
      </c>
      <c r="W5" s="766" t="s">
        <v>3503</v>
      </c>
      <c r="X5" s="767"/>
      <c r="Y5" s="38"/>
      <c r="Z5" s="820" t="s">
        <v>3540</v>
      </c>
      <c r="AA5" s="820"/>
      <c r="AB5" s="31" t="b">
        <v>0</v>
      </c>
      <c r="AC5" s="766" t="s">
        <v>3541</v>
      </c>
      <c r="AD5" s="767"/>
      <c r="AE5" s="32"/>
      <c r="AF5" s="780" t="s">
        <v>3542</v>
      </c>
      <c r="AG5" s="780"/>
      <c r="AH5" s="81" t="b">
        <v>0</v>
      </c>
      <c r="AI5" s="918" t="s">
        <v>3543</v>
      </c>
      <c r="AJ5" s="919"/>
      <c r="AK5" s="32"/>
      <c r="AL5" s="32"/>
      <c r="AM5" s="32"/>
    </row>
    <row r="6" spans="1:39" ht="14.45" customHeight="1" thickBot="1">
      <c r="A6" s="32"/>
      <c r="B6" s="927"/>
      <c r="C6" s="928"/>
      <c r="D6" s="81" t="b">
        <v>0</v>
      </c>
      <c r="E6" s="891" t="s">
        <v>3544</v>
      </c>
      <c r="F6" s="892"/>
      <c r="G6" s="38"/>
      <c r="H6" s="698"/>
      <c r="I6" s="699"/>
      <c r="J6" s="81" t="b">
        <v>1</v>
      </c>
      <c r="K6" s="674" t="s">
        <v>3545</v>
      </c>
      <c r="L6" s="779"/>
      <c r="M6" s="32"/>
      <c r="N6" s="698"/>
      <c r="O6" s="699"/>
      <c r="P6" s="81" t="b">
        <v>0</v>
      </c>
      <c r="Q6" s="770" t="s">
        <v>3546</v>
      </c>
      <c r="R6" s="771"/>
      <c r="S6" s="32"/>
      <c r="T6" s="700"/>
      <c r="U6" s="701"/>
      <c r="V6" s="133" t="b">
        <v>0</v>
      </c>
      <c r="W6" s="768" t="s">
        <v>3504</v>
      </c>
      <c r="X6" s="769"/>
      <c r="Y6" s="38"/>
      <c r="Z6" s="821"/>
      <c r="AA6" s="821"/>
      <c r="AB6" s="127" t="b">
        <v>0</v>
      </c>
      <c r="AC6" s="843" t="s">
        <v>3547</v>
      </c>
      <c r="AD6" s="844"/>
      <c r="AE6" s="32"/>
      <c r="AF6" s="780"/>
      <c r="AG6" s="780"/>
      <c r="AH6" s="81" t="b">
        <v>0</v>
      </c>
      <c r="AI6" s="831" t="s">
        <v>3548</v>
      </c>
      <c r="AJ6" s="831"/>
      <c r="AK6" s="32"/>
      <c r="AL6" s="32"/>
      <c r="AM6" s="32"/>
    </row>
    <row r="7" spans="1:39" ht="14.45" customHeight="1" thickBot="1">
      <c r="A7" s="32"/>
      <c r="B7" s="927"/>
      <c r="C7" s="928"/>
      <c r="D7" s="931"/>
      <c r="E7" s="81" t="b">
        <v>0</v>
      </c>
      <c r="F7" s="148" t="s">
        <v>3549</v>
      </c>
      <c r="G7" s="38"/>
      <c r="H7" s="698"/>
      <c r="I7" s="699"/>
      <c r="J7" s="81" t="b">
        <v>1</v>
      </c>
      <c r="K7" s="674" t="s">
        <v>3550</v>
      </c>
      <c r="L7" s="779"/>
      <c r="M7" s="32"/>
      <c r="N7" s="700"/>
      <c r="O7" s="701"/>
      <c r="P7" s="133" t="b">
        <v>0</v>
      </c>
      <c r="Q7" s="768" t="s">
        <v>3551</v>
      </c>
      <c r="R7" s="769"/>
      <c r="S7" s="32"/>
      <c r="T7" s="32"/>
      <c r="U7" s="32"/>
      <c r="V7" s="32"/>
      <c r="W7" s="32"/>
      <c r="X7" s="32"/>
      <c r="Y7" s="38"/>
      <c r="Z7" s="821"/>
      <c r="AA7" s="821"/>
      <c r="AB7" s="132"/>
      <c r="AC7" s="839" t="s">
        <v>3552</v>
      </c>
      <c r="AD7" s="840"/>
      <c r="AE7" s="32"/>
      <c r="AF7" s="780"/>
      <c r="AG7" s="780"/>
      <c r="AH7" s="81" t="b">
        <v>0</v>
      </c>
      <c r="AI7" s="831" t="s">
        <v>3553</v>
      </c>
      <c r="AJ7" s="831"/>
      <c r="AK7" s="32"/>
      <c r="AL7" s="32"/>
      <c r="AM7" s="32"/>
    </row>
    <row r="8" spans="1:39" ht="14.45" customHeight="1" thickBot="1">
      <c r="A8" s="32"/>
      <c r="B8" s="927"/>
      <c r="C8" s="928"/>
      <c r="D8" s="932"/>
      <c r="E8" s="81" t="b">
        <v>0</v>
      </c>
      <c r="F8" s="148" t="s">
        <v>3554</v>
      </c>
      <c r="G8" s="38"/>
      <c r="H8" s="698"/>
      <c r="I8" s="699"/>
      <c r="J8" s="127" t="b">
        <v>1</v>
      </c>
      <c r="K8" s="843" t="s">
        <v>3555</v>
      </c>
      <c r="L8" s="844"/>
      <c r="M8" s="32"/>
      <c r="N8" s="82"/>
      <c r="O8" s="82"/>
      <c r="P8" s="34"/>
      <c r="Q8" s="905"/>
      <c r="R8" s="905"/>
      <c r="S8" s="32"/>
      <c r="T8" s="696" t="s">
        <v>3556</v>
      </c>
      <c r="U8" s="697"/>
      <c r="V8" s="31" t="b">
        <v>0</v>
      </c>
      <c r="W8" s="766" t="s">
        <v>3503</v>
      </c>
      <c r="X8" s="767"/>
      <c r="Y8" s="38"/>
      <c r="Z8" s="821"/>
      <c r="AA8" s="821"/>
      <c r="AB8" s="126" t="b">
        <v>0</v>
      </c>
      <c r="AC8" s="839"/>
      <c r="AD8" s="840"/>
      <c r="AE8" s="43">
        <f>IF(OR(AB28:AB30,AB16:AB18,AB34:AB36,AB40:AB42,AB46:AB48,AB52:AB54,AB58:AB60,AB64:AB66,AB70:AB72,AB76:AB78)=TRUE,1,0)</f>
        <v>0</v>
      </c>
      <c r="AF8" s="780"/>
      <c r="AG8" s="780"/>
      <c r="AH8" s="81" t="b">
        <v>0</v>
      </c>
      <c r="AI8" s="831" t="s">
        <v>3557</v>
      </c>
      <c r="AJ8" s="831"/>
      <c r="AK8" s="32"/>
      <c r="AL8" s="32"/>
      <c r="AM8" s="32"/>
    </row>
    <row r="9" spans="1:39" ht="14.45" customHeight="1" thickBot="1">
      <c r="A9" s="32"/>
      <c r="B9" s="927"/>
      <c r="C9" s="928"/>
      <c r="D9" s="932"/>
      <c r="E9" s="81" t="b">
        <v>0</v>
      </c>
      <c r="F9" s="148" t="s">
        <v>3533</v>
      </c>
      <c r="G9" s="38"/>
      <c r="H9" s="700"/>
      <c r="I9" s="701"/>
      <c r="J9" s="133" t="b">
        <v>0</v>
      </c>
      <c r="K9" s="895" t="s">
        <v>3558</v>
      </c>
      <c r="L9" s="896"/>
      <c r="M9" s="32"/>
      <c r="N9" s="696" t="s">
        <v>3559</v>
      </c>
      <c r="O9" s="697"/>
      <c r="P9" s="31" t="b">
        <v>0</v>
      </c>
      <c r="Q9" s="766" t="s">
        <v>3503</v>
      </c>
      <c r="R9" s="767"/>
      <c r="S9" s="32"/>
      <c r="T9" s="700"/>
      <c r="U9" s="701"/>
      <c r="V9" s="133" t="b">
        <v>0</v>
      </c>
      <c r="W9" s="768" t="s">
        <v>3504</v>
      </c>
      <c r="X9" s="769"/>
      <c r="Y9" s="32"/>
      <c r="Z9" s="822"/>
      <c r="AA9" s="822"/>
      <c r="AB9" s="133" t="b">
        <v>0</v>
      </c>
      <c r="AC9" s="768"/>
      <c r="AD9" s="769"/>
      <c r="AE9" s="32"/>
      <c r="AF9" s="780"/>
      <c r="AG9" s="780"/>
      <c r="AH9" s="81" t="b">
        <v>0</v>
      </c>
      <c r="AI9" s="831" t="s">
        <v>3560</v>
      </c>
      <c r="AJ9" s="831"/>
      <c r="AK9" s="32"/>
      <c r="AL9" s="32"/>
      <c r="AM9" s="32"/>
    </row>
    <row r="10" spans="1:39" ht="14.45" customHeight="1" thickBot="1">
      <c r="A10" s="32"/>
      <c r="B10" s="927"/>
      <c r="C10" s="928"/>
      <c r="D10" s="932"/>
      <c r="E10" s="81" t="b">
        <v>0</v>
      </c>
      <c r="F10" s="148" t="s">
        <v>3534</v>
      </c>
      <c r="G10" s="38"/>
      <c r="H10" s="32"/>
      <c r="I10" s="32"/>
      <c r="J10" s="32"/>
      <c r="K10" s="32"/>
      <c r="L10" s="32"/>
      <c r="M10" s="32"/>
      <c r="N10" s="700"/>
      <c r="O10" s="701"/>
      <c r="P10" s="133" t="b">
        <v>0</v>
      </c>
      <c r="Q10" s="768" t="s">
        <v>3504</v>
      </c>
      <c r="R10" s="769"/>
      <c r="S10" s="32"/>
      <c r="T10" s="32"/>
      <c r="U10" s="32"/>
      <c r="V10" s="32"/>
      <c r="W10" s="32"/>
      <c r="X10" s="32"/>
      <c r="Y10" s="32"/>
      <c r="Z10" s="44"/>
      <c r="AA10" s="44"/>
      <c r="AB10" s="39"/>
      <c r="AC10" s="35"/>
      <c r="AD10" s="35"/>
      <c r="AE10" s="32"/>
      <c r="AF10" s="780"/>
      <c r="AG10" s="780"/>
      <c r="AH10" s="81" t="b">
        <v>0</v>
      </c>
      <c r="AI10" s="831" t="s">
        <v>3561</v>
      </c>
      <c r="AJ10" s="831"/>
      <c r="AK10" s="32"/>
      <c r="AL10" s="32"/>
      <c r="AM10" s="32"/>
    </row>
    <row r="11" spans="1:39" ht="14.45" customHeight="1" thickBot="1">
      <c r="A11" s="32"/>
      <c r="B11" s="927"/>
      <c r="C11" s="928"/>
      <c r="D11" s="932"/>
      <c r="E11" s="81" t="b">
        <v>0</v>
      </c>
      <c r="F11" s="148" t="s">
        <v>3535</v>
      </c>
      <c r="G11" s="38"/>
      <c r="H11" s="887" t="s">
        <v>3562</v>
      </c>
      <c r="I11" s="888"/>
      <c r="J11" s="119" t="b">
        <v>0</v>
      </c>
      <c r="K11" s="899" t="s">
        <v>3503</v>
      </c>
      <c r="L11" s="900"/>
      <c r="M11" s="32"/>
      <c r="N11" s="32"/>
      <c r="O11" s="32"/>
      <c r="P11" s="32"/>
      <c r="Q11" s="32"/>
      <c r="R11" s="32"/>
      <c r="S11" s="32"/>
      <c r="T11" s="696" t="s">
        <v>3563</v>
      </c>
      <c r="U11" s="697"/>
      <c r="V11" s="31" t="b">
        <v>0</v>
      </c>
      <c r="W11" s="766" t="s">
        <v>3503</v>
      </c>
      <c r="X11" s="767"/>
      <c r="Y11" s="32"/>
      <c r="Z11" s="696" t="s">
        <v>3564</v>
      </c>
      <c r="AA11" s="697"/>
      <c r="AB11" s="31" t="b">
        <v>1</v>
      </c>
      <c r="AC11" s="766" t="s">
        <v>31</v>
      </c>
      <c r="AD11" s="767"/>
      <c r="AE11" s="40"/>
      <c r="AF11" s="780"/>
      <c r="AG11" s="780"/>
      <c r="AH11" s="81" t="b">
        <v>0</v>
      </c>
      <c r="AI11" s="831" t="s">
        <v>3565</v>
      </c>
      <c r="AJ11" s="831"/>
      <c r="AK11" s="32"/>
      <c r="AL11" s="32"/>
      <c r="AM11" s="32"/>
    </row>
    <row r="12" spans="1:39" ht="14.45" customHeight="1" thickBot="1">
      <c r="A12" s="32"/>
      <c r="B12" s="927"/>
      <c r="C12" s="928"/>
      <c r="D12" s="933"/>
      <c r="E12" s="81" t="b">
        <v>1</v>
      </c>
      <c r="F12" s="148" t="s">
        <v>3566</v>
      </c>
      <c r="G12" s="38"/>
      <c r="H12" s="889"/>
      <c r="I12" s="890"/>
      <c r="J12" s="625" t="b">
        <v>1</v>
      </c>
      <c r="K12" s="897" t="s">
        <v>3504</v>
      </c>
      <c r="L12" s="898"/>
      <c r="M12" s="32"/>
      <c r="N12" s="696" t="s">
        <v>3567</v>
      </c>
      <c r="O12" s="697"/>
      <c r="P12" s="31" t="b">
        <v>0</v>
      </c>
      <c r="Q12" s="766" t="s">
        <v>3503</v>
      </c>
      <c r="R12" s="767"/>
      <c r="S12" s="32"/>
      <c r="T12" s="700"/>
      <c r="U12" s="701"/>
      <c r="V12" s="133" t="b">
        <v>0</v>
      </c>
      <c r="W12" s="768" t="s">
        <v>3504</v>
      </c>
      <c r="X12" s="769"/>
      <c r="Y12" s="32"/>
      <c r="Z12" s="700"/>
      <c r="AA12" s="701"/>
      <c r="AB12" s="133" t="b">
        <v>1</v>
      </c>
      <c r="AC12" s="768" t="s">
        <v>98</v>
      </c>
      <c r="AD12" s="769"/>
      <c r="AE12" s="32"/>
      <c r="AF12" s="32"/>
      <c r="AG12" s="32"/>
      <c r="AH12" s="32"/>
      <c r="AI12" s="32"/>
      <c r="AJ12" s="32"/>
      <c r="AK12" s="32"/>
      <c r="AL12" s="32"/>
      <c r="AM12" s="32"/>
    </row>
    <row r="13" spans="1:39" ht="14.45" customHeight="1" thickBot="1">
      <c r="A13" s="32"/>
      <c r="B13" s="927"/>
      <c r="C13" s="928"/>
      <c r="D13" s="81" t="b">
        <v>0</v>
      </c>
      <c r="E13" s="893" t="s">
        <v>3568</v>
      </c>
      <c r="F13" s="894"/>
      <c r="G13" s="38"/>
      <c r="H13" s="33"/>
      <c r="I13" s="33"/>
      <c r="J13" s="34"/>
      <c r="K13" s="35"/>
      <c r="L13" s="35"/>
      <c r="M13" s="32"/>
      <c r="N13" s="700"/>
      <c r="O13" s="701"/>
      <c r="P13" s="133" t="b">
        <v>0</v>
      </c>
      <c r="Q13" s="768" t="s">
        <v>3504</v>
      </c>
      <c r="R13" s="769"/>
      <c r="S13" s="32"/>
      <c r="T13" s="32"/>
      <c r="U13" s="32"/>
      <c r="V13" s="32"/>
      <c r="W13" s="32"/>
      <c r="X13" s="32"/>
      <c r="Y13" s="32"/>
      <c r="Z13" s="32"/>
      <c r="AA13" s="32"/>
      <c r="AB13" s="32"/>
      <c r="AC13" s="32"/>
      <c r="AD13" s="32"/>
      <c r="AE13" s="32"/>
      <c r="AF13" s="887" t="s">
        <v>3569</v>
      </c>
      <c r="AG13" s="888"/>
      <c r="AH13" s="31" t="b">
        <v>0</v>
      </c>
      <c r="AI13" s="914" t="s">
        <v>3570</v>
      </c>
      <c r="AJ13" s="915"/>
      <c r="AK13" s="32"/>
      <c r="AL13" s="32"/>
      <c r="AM13" s="32"/>
    </row>
    <row r="14" spans="1:39" ht="14.45" customHeight="1" thickBot="1">
      <c r="A14" s="32"/>
      <c r="B14" s="927"/>
      <c r="C14" s="928"/>
      <c r="D14" s="81" t="b">
        <v>0</v>
      </c>
      <c r="E14" s="893" t="s">
        <v>3443</v>
      </c>
      <c r="F14" s="894"/>
      <c r="G14" s="38"/>
      <c r="H14" s="780" t="s">
        <v>3571</v>
      </c>
      <c r="I14" s="780"/>
      <c r="J14" s="106" t="b">
        <v>0</v>
      </c>
      <c r="K14" s="776" t="s">
        <v>3503</v>
      </c>
      <c r="L14" s="776"/>
      <c r="M14" s="32"/>
      <c r="N14" s="32"/>
      <c r="O14" s="32"/>
      <c r="P14" s="32"/>
      <c r="Q14" s="32"/>
      <c r="R14" s="32"/>
      <c r="S14" s="32"/>
      <c r="T14" s="828" t="s">
        <v>3572</v>
      </c>
      <c r="U14" s="828"/>
      <c r="V14" s="101" t="b">
        <v>0</v>
      </c>
      <c r="W14" s="813" t="s">
        <v>3503</v>
      </c>
      <c r="X14" s="813"/>
      <c r="Y14" s="32"/>
      <c r="Z14" s="823" t="s">
        <v>3573</v>
      </c>
      <c r="AA14" s="824"/>
      <c r="AB14" s="165" t="b">
        <v>0</v>
      </c>
      <c r="AC14" s="770" t="s">
        <v>3503</v>
      </c>
      <c r="AD14" s="830"/>
      <c r="AE14" s="32"/>
      <c r="AF14" s="889"/>
      <c r="AG14" s="890"/>
      <c r="AH14" s="133" t="b">
        <v>0</v>
      </c>
      <c r="AI14" s="916" t="s">
        <v>3574</v>
      </c>
      <c r="AJ14" s="917"/>
      <c r="AK14" s="32"/>
      <c r="AL14" s="32"/>
      <c r="AM14" s="32"/>
    </row>
    <row r="15" spans="1:39" ht="14.45" customHeight="1" thickBot="1">
      <c r="A15" s="32"/>
      <c r="B15" s="927"/>
      <c r="C15" s="928"/>
      <c r="D15" s="81" t="b">
        <v>0</v>
      </c>
      <c r="E15" s="893" t="s">
        <v>3575</v>
      </c>
      <c r="F15" s="894"/>
      <c r="G15" s="38"/>
      <c r="H15" s="780"/>
      <c r="I15" s="780"/>
      <c r="J15" s="106" t="b">
        <v>1</v>
      </c>
      <c r="K15" s="776" t="s">
        <v>3504</v>
      </c>
      <c r="L15" s="776"/>
      <c r="M15" s="32"/>
      <c r="N15" s="696" t="s">
        <v>3576</v>
      </c>
      <c r="O15" s="697"/>
      <c r="P15" s="31" t="b">
        <v>0</v>
      </c>
      <c r="Q15" s="766" t="s">
        <v>3503</v>
      </c>
      <c r="R15" s="767"/>
      <c r="S15" s="32"/>
      <c r="T15" s="828"/>
      <c r="U15" s="828"/>
      <c r="V15" s="101" t="b">
        <v>0</v>
      </c>
      <c r="W15" s="813" t="s">
        <v>3504</v>
      </c>
      <c r="X15" s="813"/>
      <c r="Y15" s="32"/>
      <c r="Z15" s="825"/>
      <c r="AA15" s="699"/>
      <c r="AB15" s="165" t="b">
        <v>0</v>
      </c>
      <c r="AC15" s="835" t="s">
        <v>3504</v>
      </c>
      <c r="AD15" s="836"/>
      <c r="AE15" s="32"/>
      <c r="AF15" s="32"/>
      <c r="AG15" s="32"/>
      <c r="AH15" s="32"/>
      <c r="AI15" s="32"/>
      <c r="AJ15" s="32"/>
      <c r="AK15" s="32"/>
      <c r="AL15" s="32"/>
      <c r="AM15" s="32"/>
    </row>
    <row r="16" spans="1:39" ht="14.45" customHeight="1" thickBot="1">
      <c r="A16" s="32"/>
      <c r="B16" s="927"/>
      <c r="C16" s="928"/>
      <c r="D16" s="81" t="b">
        <v>0</v>
      </c>
      <c r="E16" s="893" t="s">
        <v>3477</v>
      </c>
      <c r="F16" s="894"/>
      <c r="G16" s="38"/>
      <c r="H16" s="32"/>
      <c r="I16" s="32"/>
      <c r="J16" s="32"/>
      <c r="K16" s="32"/>
      <c r="L16" s="32"/>
      <c r="M16" s="32"/>
      <c r="N16" s="700"/>
      <c r="O16" s="701"/>
      <c r="P16" s="133" t="b">
        <v>0</v>
      </c>
      <c r="Q16" s="768" t="s">
        <v>3504</v>
      </c>
      <c r="R16" s="769"/>
      <c r="S16" s="32"/>
      <c r="T16" s="32"/>
      <c r="U16" s="32"/>
      <c r="V16" s="32"/>
      <c r="W16" s="32"/>
      <c r="X16" s="32"/>
      <c r="Y16" s="32"/>
      <c r="Z16" s="825"/>
      <c r="AA16" s="699"/>
      <c r="AB16" s="165" t="b">
        <v>0</v>
      </c>
      <c r="AC16" s="770" t="s">
        <v>3577</v>
      </c>
      <c r="AD16" s="830"/>
      <c r="AE16" s="32"/>
      <c r="AF16" s="887" t="s">
        <v>3578</v>
      </c>
      <c r="AG16" s="888"/>
      <c r="AH16" s="31" t="b">
        <v>0</v>
      </c>
      <c r="AI16" s="914" t="s">
        <v>3503</v>
      </c>
      <c r="AJ16" s="915"/>
      <c r="AK16" s="32"/>
      <c r="AL16" s="32"/>
      <c r="AM16" s="32"/>
    </row>
    <row r="17" spans="1:39" ht="14.45" customHeight="1" thickBot="1">
      <c r="A17" s="32"/>
      <c r="B17" s="927"/>
      <c r="C17" s="928"/>
      <c r="D17" s="81" t="b">
        <v>0</v>
      </c>
      <c r="E17" s="893" t="s">
        <v>3495</v>
      </c>
      <c r="F17" s="894"/>
      <c r="G17" s="38"/>
      <c r="H17" s="828" t="s">
        <v>3579</v>
      </c>
      <c r="I17" s="828"/>
      <c r="J17" s="101" t="b">
        <v>0</v>
      </c>
      <c r="K17" s="813" t="s">
        <v>3503</v>
      </c>
      <c r="L17" s="813"/>
      <c r="M17" s="32"/>
      <c r="N17" s="32"/>
      <c r="O17" s="32"/>
      <c r="P17" s="32"/>
      <c r="Q17" s="32"/>
      <c r="R17" s="32"/>
      <c r="S17" s="32"/>
      <c r="T17" s="696" t="s">
        <v>3580</v>
      </c>
      <c r="U17" s="697"/>
      <c r="V17" s="31" t="b">
        <v>0</v>
      </c>
      <c r="W17" s="766" t="s">
        <v>3503</v>
      </c>
      <c r="X17" s="767"/>
      <c r="Y17" s="32"/>
      <c r="Z17" s="825"/>
      <c r="AA17" s="699"/>
      <c r="AB17" s="165" t="b">
        <v>0</v>
      </c>
      <c r="AC17" s="770" t="s">
        <v>3581</v>
      </c>
      <c r="AD17" s="830"/>
      <c r="AE17" s="32"/>
      <c r="AF17" s="889"/>
      <c r="AG17" s="890"/>
      <c r="AH17" s="133" t="b">
        <v>0</v>
      </c>
      <c r="AI17" s="916" t="s">
        <v>3504</v>
      </c>
      <c r="AJ17" s="917"/>
      <c r="AK17" s="32"/>
      <c r="AL17" s="32"/>
      <c r="AM17" s="32"/>
    </row>
    <row r="18" spans="1:39" ht="14.45" customHeight="1" thickBot="1">
      <c r="A18" s="32"/>
      <c r="B18" s="929"/>
      <c r="C18" s="930"/>
      <c r="D18" s="133" t="b">
        <v>0</v>
      </c>
      <c r="E18" s="908"/>
      <c r="F18" s="909"/>
      <c r="G18" s="38"/>
      <c r="H18" s="828"/>
      <c r="I18" s="828"/>
      <c r="J18" s="101" t="b">
        <v>0</v>
      </c>
      <c r="K18" s="813" t="s">
        <v>3504</v>
      </c>
      <c r="L18" s="813"/>
      <c r="M18" s="32"/>
      <c r="N18" s="696" t="s">
        <v>3582</v>
      </c>
      <c r="O18" s="697"/>
      <c r="P18" s="31" t="b">
        <v>0</v>
      </c>
      <c r="Q18" s="766" t="s">
        <v>3503</v>
      </c>
      <c r="R18" s="767"/>
      <c r="S18" s="32"/>
      <c r="T18" s="700"/>
      <c r="U18" s="701"/>
      <c r="V18" s="133" t="b">
        <v>0</v>
      </c>
      <c r="W18" s="768" t="s">
        <v>3504</v>
      </c>
      <c r="X18" s="769"/>
      <c r="Y18" s="32"/>
      <c r="Z18" s="826"/>
      <c r="AA18" s="827"/>
      <c r="AB18" s="165" t="b">
        <v>0</v>
      </c>
      <c r="AC18" s="837" t="s">
        <v>3583</v>
      </c>
      <c r="AD18" s="838"/>
      <c r="AE18" s="32"/>
      <c r="AF18" s="32"/>
      <c r="AG18" s="32"/>
      <c r="AH18" s="32"/>
      <c r="AI18" s="32"/>
      <c r="AJ18" s="32"/>
      <c r="AK18" s="32"/>
      <c r="AL18" s="32"/>
      <c r="AM18" s="32"/>
    </row>
    <row r="19" spans="1:39" ht="14.45" customHeight="1" thickBot="1">
      <c r="A19" s="32"/>
      <c r="B19" s="147"/>
      <c r="C19" s="147"/>
      <c r="D19" s="32"/>
      <c r="E19" s="32"/>
      <c r="F19" s="32"/>
      <c r="G19" s="38"/>
      <c r="H19" s="32"/>
      <c r="I19" s="32"/>
      <c r="J19" s="32"/>
      <c r="K19" s="32"/>
      <c r="L19" s="32"/>
      <c r="M19" s="32"/>
      <c r="N19" s="700"/>
      <c r="O19" s="701"/>
      <c r="P19" s="133" t="b">
        <v>0</v>
      </c>
      <c r="Q19" s="768" t="s">
        <v>3504</v>
      </c>
      <c r="R19" s="769"/>
      <c r="S19" s="32"/>
      <c r="T19" s="32"/>
      <c r="U19" s="32"/>
      <c r="V19" s="32"/>
      <c r="W19" s="32"/>
      <c r="X19" s="32"/>
      <c r="Y19" s="32"/>
      <c r="Z19" s="32"/>
      <c r="AA19" s="32"/>
      <c r="AB19" s="32"/>
      <c r="AC19" s="32"/>
      <c r="AD19" s="32"/>
      <c r="AE19" s="32"/>
      <c r="AF19" s="887" t="s">
        <v>3584</v>
      </c>
      <c r="AG19" s="888"/>
      <c r="AH19" s="31" t="b">
        <v>0</v>
      </c>
      <c r="AI19" s="914" t="s">
        <v>3503</v>
      </c>
      <c r="AJ19" s="915"/>
      <c r="AK19" s="32"/>
      <c r="AL19" s="32"/>
      <c r="AM19" s="32"/>
    </row>
    <row r="20" spans="1:39" ht="14.45" customHeight="1" thickBot="1">
      <c r="A20" s="32"/>
      <c r="B20" s="147"/>
      <c r="C20" s="147"/>
      <c r="D20" s="32"/>
      <c r="E20" s="32"/>
      <c r="F20" s="32"/>
      <c r="G20" s="38"/>
      <c r="H20" s="696" t="s">
        <v>3585</v>
      </c>
      <c r="I20" s="697"/>
      <c r="J20" s="31" t="b">
        <v>1</v>
      </c>
      <c r="K20" s="766" t="s">
        <v>3503</v>
      </c>
      <c r="L20" s="767"/>
      <c r="M20" s="32"/>
      <c r="N20" s="32"/>
      <c r="O20" s="32"/>
      <c r="P20" s="32"/>
      <c r="Q20" s="32"/>
      <c r="R20" s="32"/>
      <c r="S20" s="32"/>
      <c r="T20" s="696" t="s">
        <v>3586</v>
      </c>
      <c r="U20" s="697"/>
      <c r="V20" s="31" t="b">
        <v>0</v>
      </c>
      <c r="W20" s="766" t="s">
        <v>3503</v>
      </c>
      <c r="X20" s="767"/>
      <c r="Y20" s="32"/>
      <c r="Z20" s="823" t="s">
        <v>3587</v>
      </c>
      <c r="AA20" s="824"/>
      <c r="AB20" s="165" t="b">
        <v>0</v>
      </c>
      <c r="AC20" s="770" t="s">
        <v>3503</v>
      </c>
      <c r="AD20" s="830"/>
      <c r="AE20" s="32"/>
      <c r="AF20" s="889"/>
      <c r="AG20" s="890"/>
      <c r="AH20" s="133" t="b">
        <v>0</v>
      </c>
      <c r="AI20" s="916" t="s">
        <v>3504</v>
      </c>
      <c r="AJ20" s="917"/>
      <c r="AK20" s="32"/>
      <c r="AL20" s="32"/>
      <c r="AM20" s="32"/>
    </row>
    <row r="21" spans="1:39" ht="13.5" thickBot="1">
      <c r="A21" s="32"/>
      <c r="B21" s="32"/>
      <c r="C21" s="32"/>
      <c r="D21" s="32"/>
      <c r="E21" s="32"/>
      <c r="F21" s="32"/>
      <c r="G21" s="38"/>
      <c r="H21" s="700"/>
      <c r="I21" s="701"/>
      <c r="J21" s="133" t="b">
        <v>0</v>
      </c>
      <c r="K21" s="768" t="s">
        <v>3504</v>
      </c>
      <c r="L21" s="769"/>
      <c r="M21" s="32"/>
      <c r="N21" s="828" t="s">
        <v>3588</v>
      </c>
      <c r="O21" s="828"/>
      <c r="P21" s="101" t="b">
        <v>0</v>
      </c>
      <c r="Q21" s="813" t="s">
        <v>3503</v>
      </c>
      <c r="R21" s="813"/>
      <c r="S21" s="32"/>
      <c r="T21" s="700"/>
      <c r="U21" s="701"/>
      <c r="V21" s="133" t="b">
        <v>0</v>
      </c>
      <c r="W21" s="768" t="s">
        <v>3504</v>
      </c>
      <c r="X21" s="769"/>
      <c r="Y21" s="32"/>
      <c r="Z21" s="825"/>
      <c r="AA21" s="699"/>
      <c r="AB21" s="165" t="b">
        <v>0</v>
      </c>
      <c r="AC21" s="835" t="s">
        <v>3504</v>
      </c>
      <c r="AD21" s="836"/>
      <c r="AE21" s="32"/>
      <c r="AF21" s="32"/>
      <c r="AG21" s="32"/>
      <c r="AH21" s="32"/>
      <c r="AI21" s="32"/>
      <c r="AJ21" s="32"/>
      <c r="AK21" s="32"/>
      <c r="AL21" s="32"/>
      <c r="AM21" s="32"/>
    </row>
    <row r="22" spans="1:39" ht="13.5" thickBot="1">
      <c r="A22" s="32"/>
      <c r="B22" s="938" t="s">
        <v>3589</v>
      </c>
      <c r="C22" s="939"/>
      <c r="D22" s="31" t="b">
        <v>0</v>
      </c>
      <c r="E22" s="906" t="s">
        <v>3590</v>
      </c>
      <c r="F22" s="907"/>
      <c r="G22" s="38"/>
      <c r="H22" s="33"/>
      <c r="I22" s="33"/>
      <c r="J22" s="34"/>
      <c r="K22" s="35"/>
      <c r="L22" s="35"/>
      <c r="M22" s="32"/>
      <c r="N22" s="828"/>
      <c r="O22" s="828"/>
      <c r="P22" s="101" t="b">
        <v>0</v>
      </c>
      <c r="Q22" s="813" t="s">
        <v>3504</v>
      </c>
      <c r="R22" s="813"/>
      <c r="S22" s="32"/>
      <c r="T22" s="32"/>
      <c r="U22" s="32"/>
      <c r="V22" s="32"/>
      <c r="W22" s="32"/>
      <c r="X22" s="32"/>
      <c r="Y22" s="32"/>
      <c r="Z22" s="825"/>
      <c r="AA22" s="699"/>
      <c r="AB22" s="165" t="b">
        <v>0</v>
      </c>
      <c r="AC22" s="858" t="s">
        <v>3577</v>
      </c>
      <c r="AD22" s="859"/>
      <c r="AE22" s="32"/>
      <c r="AF22" s="887" t="s">
        <v>3591</v>
      </c>
      <c r="AG22" s="888"/>
      <c r="AH22" s="31" t="b">
        <v>0</v>
      </c>
      <c r="AI22" s="914" t="s">
        <v>3503</v>
      </c>
      <c r="AJ22" s="915"/>
      <c r="AK22" s="32"/>
      <c r="AL22" s="32"/>
      <c r="AM22" s="32"/>
    </row>
    <row r="23" spans="1:39" ht="13.5" thickBot="1">
      <c r="A23" s="32"/>
      <c r="B23" s="940"/>
      <c r="C23" s="941"/>
      <c r="D23" s="81" t="b">
        <v>0</v>
      </c>
      <c r="E23" s="674" t="s">
        <v>3592</v>
      </c>
      <c r="F23" s="779"/>
      <c r="G23" s="38"/>
      <c r="H23" s="696" t="s">
        <v>3593</v>
      </c>
      <c r="I23" s="697"/>
      <c r="J23" s="31" t="b">
        <v>0</v>
      </c>
      <c r="K23" s="766" t="s">
        <v>3503</v>
      </c>
      <c r="L23" s="767"/>
      <c r="M23" s="32"/>
      <c r="N23" s="32"/>
      <c r="O23" s="32"/>
      <c r="P23" s="32"/>
      <c r="Q23" s="32"/>
      <c r="R23" s="32"/>
      <c r="S23" s="32"/>
      <c r="T23" s="696" t="s">
        <v>3594</v>
      </c>
      <c r="U23" s="697"/>
      <c r="V23" s="31" t="b">
        <v>0</v>
      </c>
      <c r="W23" s="766" t="s">
        <v>3503</v>
      </c>
      <c r="X23" s="767"/>
      <c r="Y23" s="32"/>
      <c r="Z23" s="825"/>
      <c r="AA23" s="699"/>
      <c r="AB23" s="165" t="b">
        <v>0</v>
      </c>
      <c r="AC23" s="858" t="s">
        <v>2388</v>
      </c>
      <c r="AD23" s="859"/>
      <c r="AE23" s="32"/>
      <c r="AF23" s="889"/>
      <c r="AG23" s="890"/>
      <c r="AH23" s="133" t="b">
        <v>0</v>
      </c>
      <c r="AI23" s="916" t="s">
        <v>3504</v>
      </c>
      <c r="AJ23" s="917"/>
      <c r="AK23" s="32"/>
      <c r="AL23" s="32"/>
      <c r="AM23" s="32"/>
    </row>
    <row r="24" spans="1:39" ht="13.5" thickBot="1">
      <c r="A24" s="32"/>
      <c r="B24" s="940"/>
      <c r="C24" s="941"/>
      <c r="D24" s="81" t="b">
        <v>0</v>
      </c>
      <c r="E24" s="674" t="s">
        <v>3595</v>
      </c>
      <c r="F24" s="779"/>
      <c r="G24" s="38"/>
      <c r="H24" s="700"/>
      <c r="I24" s="701"/>
      <c r="J24" s="133" t="b">
        <v>1</v>
      </c>
      <c r="K24" s="768" t="s">
        <v>3504</v>
      </c>
      <c r="L24" s="769"/>
      <c r="M24" s="32"/>
      <c r="N24" s="854" t="s">
        <v>3596</v>
      </c>
      <c r="O24" s="855"/>
      <c r="P24" s="31" t="b">
        <v>0</v>
      </c>
      <c r="Q24" s="766" t="s">
        <v>3503</v>
      </c>
      <c r="R24" s="767"/>
      <c r="S24" s="32"/>
      <c r="T24" s="700"/>
      <c r="U24" s="701"/>
      <c r="V24" s="133" t="b">
        <v>0</v>
      </c>
      <c r="W24" s="768" t="s">
        <v>3504</v>
      </c>
      <c r="X24" s="769"/>
      <c r="Y24" s="32"/>
      <c r="Z24" s="826"/>
      <c r="AA24" s="827"/>
      <c r="AB24" s="165" t="b">
        <v>0</v>
      </c>
      <c r="AC24" s="837" t="s">
        <v>3583</v>
      </c>
      <c r="AD24" s="838"/>
      <c r="AE24" s="32"/>
      <c r="AF24" s="32"/>
      <c r="AG24" s="32"/>
      <c r="AH24" s="32"/>
      <c r="AI24" s="32"/>
      <c r="AJ24" s="32"/>
      <c r="AK24" s="32"/>
      <c r="AL24" s="32"/>
      <c r="AM24" s="32"/>
    </row>
    <row r="25" spans="1:39" ht="13.5" thickBot="1">
      <c r="A25" s="32"/>
      <c r="B25" s="940"/>
      <c r="C25" s="941"/>
      <c r="D25" s="81" t="b">
        <v>0</v>
      </c>
      <c r="E25" s="674" t="s">
        <v>3597</v>
      </c>
      <c r="F25" s="779"/>
      <c r="G25" s="38"/>
      <c r="H25" s="32"/>
      <c r="I25" s="32"/>
      <c r="J25" s="32"/>
      <c r="K25" s="32"/>
      <c r="L25" s="32"/>
      <c r="M25" s="32"/>
      <c r="N25" s="856"/>
      <c r="O25" s="857"/>
      <c r="P25" s="133" t="b">
        <v>0</v>
      </c>
      <c r="Q25" s="768" t="s">
        <v>3504</v>
      </c>
      <c r="R25" s="769"/>
      <c r="S25" s="32"/>
      <c r="T25" s="32"/>
      <c r="U25" s="32"/>
      <c r="V25" s="32"/>
      <c r="W25" s="32"/>
      <c r="X25" s="32"/>
      <c r="Y25" s="32"/>
      <c r="Z25" s="32"/>
      <c r="AA25" s="32"/>
      <c r="AB25" s="32"/>
      <c r="AC25" s="32"/>
      <c r="AD25" s="32"/>
      <c r="AE25" s="32"/>
      <c r="AF25" s="887" t="s">
        <v>3598</v>
      </c>
      <c r="AG25" s="888"/>
      <c r="AH25" s="31" t="b">
        <v>0</v>
      </c>
      <c r="AI25" s="914" t="s">
        <v>3503</v>
      </c>
      <c r="AJ25" s="915"/>
      <c r="AK25" s="32"/>
      <c r="AL25" s="32"/>
      <c r="AM25" s="32"/>
    </row>
    <row r="26" spans="1:39" ht="14.45" customHeight="1" thickBot="1">
      <c r="A26" s="32"/>
      <c r="B26" s="940"/>
      <c r="C26" s="941"/>
      <c r="D26" s="81" t="b">
        <v>0</v>
      </c>
      <c r="E26" s="674" t="s">
        <v>3599</v>
      </c>
      <c r="F26" s="779"/>
      <c r="G26" s="38"/>
      <c r="H26" s="696" t="s">
        <v>3600</v>
      </c>
      <c r="I26" s="697"/>
      <c r="J26" s="31" t="b">
        <v>0</v>
      </c>
      <c r="K26" s="766" t="s">
        <v>3503</v>
      </c>
      <c r="L26" s="767"/>
      <c r="M26" s="32"/>
      <c r="N26" s="32"/>
      <c r="O26" s="32"/>
      <c r="P26" s="32"/>
      <c r="Q26" s="32"/>
      <c r="R26" s="32"/>
      <c r="S26" s="32"/>
      <c r="T26" s="696" t="s">
        <v>3601</v>
      </c>
      <c r="U26" s="697"/>
      <c r="V26" s="31" t="b">
        <v>0</v>
      </c>
      <c r="W26" s="766" t="s">
        <v>3503</v>
      </c>
      <c r="X26" s="767"/>
      <c r="Y26" s="32"/>
      <c r="Z26" s="823" t="s">
        <v>3602</v>
      </c>
      <c r="AA26" s="824"/>
      <c r="AB26" s="165" t="b">
        <v>0</v>
      </c>
      <c r="AC26" s="770" t="s">
        <v>3503</v>
      </c>
      <c r="AD26" s="830"/>
      <c r="AE26" s="32"/>
      <c r="AF26" s="889"/>
      <c r="AG26" s="890"/>
      <c r="AH26" s="133" t="b">
        <v>0</v>
      </c>
      <c r="AI26" s="916" t="s">
        <v>3504</v>
      </c>
      <c r="AJ26" s="917"/>
      <c r="AK26" s="32"/>
      <c r="AL26" s="32"/>
      <c r="AM26" s="32"/>
    </row>
    <row r="27" spans="1:39" ht="13.5" thickBot="1">
      <c r="A27" s="32"/>
      <c r="B27" s="940"/>
      <c r="C27" s="941"/>
      <c r="D27" s="81" t="b">
        <v>0</v>
      </c>
      <c r="E27" s="674" t="s">
        <v>3603</v>
      </c>
      <c r="F27" s="779"/>
      <c r="G27" s="38"/>
      <c r="H27" s="700"/>
      <c r="I27" s="701"/>
      <c r="J27" s="133" t="b">
        <v>0</v>
      </c>
      <c r="K27" s="768" t="s">
        <v>3504</v>
      </c>
      <c r="L27" s="769"/>
      <c r="M27" s="32"/>
      <c r="N27" s="854" t="s">
        <v>3604</v>
      </c>
      <c r="O27" s="855"/>
      <c r="P27" s="31" t="b">
        <v>0</v>
      </c>
      <c r="Q27" s="766" t="s">
        <v>3503</v>
      </c>
      <c r="R27" s="767"/>
      <c r="S27" s="32"/>
      <c r="T27" s="700"/>
      <c r="U27" s="701"/>
      <c r="V27" s="133" t="b">
        <v>0</v>
      </c>
      <c r="W27" s="768" t="s">
        <v>3504</v>
      </c>
      <c r="X27" s="769"/>
      <c r="Y27" s="32"/>
      <c r="Z27" s="825"/>
      <c r="AA27" s="699"/>
      <c r="AB27" s="165" t="b">
        <v>0</v>
      </c>
      <c r="AC27" s="835" t="s">
        <v>3504</v>
      </c>
      <c r="AD27" s="836"/>
      <c r="AE27" s="32"/>
      <c r="AF27" s="32"/>
      <c r="AG27" s="32"/>
      <c r="AH27" s="32"/>
      <c r="AI27" s="32"/>
      <c r="AJ27" s="32"/>
      <c r="AK27" s="32"/>
      <c r="AL27" s="32"/>
      <c r="AM27" s="32"/>
    </row>
    <row r="28" spans="1:39" ht="13.5" thickBot="1">
      <c r="A28" s="32"/>
      <c r="B28" s="940"/>
      <c r="C28" s="941"/>
      <c r="D28" s="81" t="b">
        <v>0</v>
      </c>
      <c r="E28" s="674" t="s">
        <v>21</v>
      </c>
      <c r="F28" s="779"/>
      <c r="G28" s="38"/>
      <c r="H28" s="32"/>
      <c r="I28" s="32"/>
      <c r="J28" s="32"/>
      <c r="K28" s="32"/>
      <c r="L28" s="32"/>
      <c r="M28" s="32"/>
      <c r="N28" s="856"/>
      <c r="O28" s="857"/>
      <c r="P28" s="133" t="b">
        <v>0</v>
      </c>
      <c r="Q28" s="768" t="s">
        <v>3504</v>
      </c>
      <c r="R28" s="769"/>
      <c r="S28" s="32"/>
      <c r="T28" s="32"/>
      <c r="U28" s="32"/>
      <c r="V28" s="32"/>
      <c r="W28" s="32"/>
      <c r="X28" s="32"/>
      <c r="Y28" s="32"/>
      <c r="Z28" s="825"/>
      <c r="AA28" s="699"/>
      <c r="AB28" s="165" t="b">
        <v>0</v>
      </c>
      <c r="AC28" s="770" t="s">
        <v>3577</v>
      </c>
      <c r="AD28" s="830"/>
      <c r="AE28" s="32"/>
      <c r="AF28" s="887" t="s">
        <v>3605</v>
      </c>
      <c r="AG28" s="888"/>
      <c r="AH28" s="31" t="b">
        <v>0</v>
      </c>
      <c r="AI28" s="914" t="s">
        <v>3503</v>
      </c>
      <c r="AJ28" s="915"/>
      <c r="AK28" s="32"/>
      <c r="AL28" s="32"/>
      <c r="AM28" s="32"/>
    </row>
    <row r="29" spans="1:39" ht="13.9" customHeight="1" thickBot="1">
      <c r="A29" s="32"/>
      <c r="B29" s="942"/>
      <c r="C29" s="943"/>
      <c r="D29" s="133" t="b">
        <v>1</v>
      </c>
      <c r="E29" s="794" t="s">
        <v>3606</v>
      </c>
      <c r="F29" s="795"/>
      <c r="G29" s="38"/>
      <c r="H29" s="696" t="s">
        <v>3607</v>
      </c>
      <c r="I29" s="697"/>
      <c r="J29" s="31" t="b">
        <v>0</v>
      </c>
      <c r="K29" s="766" t="s">
        <v>3503</v>
      </c>
      <c r="L29" s="767"/>
      <c r="M29" s="32"/>
      <c r="N29" s="32"/>
      <c r="O29" s="32"/>
      <c r="P29" s="32"/>
      <c r="Q29" s="32"/>
      <c r="R29" s="32"/>
      <c r="S29" s="32"/>
      <c r="T29" s="696" t="s">
        <v>3608</v>
      </c>
      <c r="U29" s="697"/>
      <c r="V29" s="31" t="b">
        <v>0</v>
      </c>
      <c r="W29" s="766" t="s">
        <v>31</v>
      </c>
      <c r="X29" s="767"/>
      <c r="Y29" s="32"/>
      <c r="Z29" s="825"/>
      <c r="AA29" s="699"/>
      <c r="AB29" s="165" t="b">
        <v>0</v>
      </c>
      <c r="AC29" s="770" t="s">
        <v>3581</v>
      </c>
      <c r="AD29" s="830"/>
      <c r="AE29" s="32"/>
      <c r="AF29" s="889"/>
      <c r="AG29" s="890"/>
      <c r="AH29" s="133" t="b">
        <v>0</v>
      </c>
      <c r="AI29" s="916" t="s">
        <v>3504</v>
      </c>
      <c r="AJ29" s="917"/>
      <c r="AK29" s="32"/>
      <c r="AL29" s="32"/>
      <c r="AM29" s="32"/>
    </row>
    <row r="30" spans="1:39" ht="14.45" customHeight="1" thickBot="1">
      <c r="A30" s="32"/>
      <c r="B30" s="32"/>
      <c r="C30" s="32"/>
      <c r="D30" s="32"/>
      <c r="E30" s="32"/>
      <c r="F30" s="32"/>
      <c r="G30" s="38"/>
      <c r="H30" s="700"/>
      <c r="I30" s="701"/>
      <c r="J30" s="133" t="b">
        <v>1</v>
      </c>
      <c r="K30" s="768" t="s">
        <v>3504</v>
      </c>
      <c r="L30" s="769"/>
      <c r="M30" s="32"/>
      <c r="N30" s="791" t="s">
        <v>3609</v>
      </c>
      <c r="O30" s="791"/>
      <c r="P30" s="106" t="b">
        <v>0</v>
      </c>
      <c r="Q30" s="829" t="s">
        <v>3503</v>
      </c>
      <c r="R30" s="829"/>
      <c r="S30" s="32"/>
      <c r="T30" s="700"/>
      <c r="U30" s="701"/>
      <c r="V30" s="133" t="b">
        <v>0</v>
      </c>
      <c r="W30" s="768" t="s">
        <v>98</v>
      </c>
      <c r="X30" s="769"/>
      <c r="Y30" s="32"/>
      <c r="Z30" s="826"/>
      <c r="AA30" s="827"/>
      <c r="AB30" s="165" t="b">
        <v>0</v>
      </c>
      <c r="AC30" s="626" t="s">
        <v>3583</v>
      </c>
      <c r="AD30" s="627"/>
      <c r="AE30" s="32"/>
      <c r="AF30" s="32"/>
      <c r="AG30" s="32"/>
      <c r="AH30" s="32"/>
      <c r="AI30" s="32"/>
      <c r="AJ30" s="32"/>
      <c r="AK30" s="32"/>
      <c r="AL30" s="32"/>
      <c r="AM30" s="32"/>
    </row>
    <row r="31" spans="1:39" ht="14.45" customHeight="1" thickBot="1">
      <c r="A31" s="32"/>
      <c r="B31" s="788" t="s">
        <v>3610</v>
      </c>
      <c r="C31" s="789"/>
      <c r="D31" s="100" t="b">
        <v>0</v>
      </c>
      <c r="E31" s="777" t="s">
        <v>3611</v>
      </c>
      <c r="F31" s="778"/>
      <c r="G31" s="38"/>
      <c r="H31" s="32"/>
      <c r="I31" s="32"/>
      <c r="J31" s="32"/>
      <c r="K31" s="32"/>
      <c r="L31" s="32"/>
      <c r="M31" s="32"/>
      <c r="N31" s="791"/>
      <c r="O31" s="791"/>
      <c r="P31" s="106" t="b">
        <v>0</v>
      </c>
      <c r="Q31" s="829" t="s">
        <v>3504</v>
      </c>
      <c r="R31" s="829"/>
      <c r="S31" s="32"/>
      <c r="T31" s="32"/>
      <c r="U31" s="32"/>
      <c r="V31" s="32"/>
      <c r="W31" s="32"/>
      <c r="X31" s="32"/>
      <c r="Y31" s="32"/>
      <c r="Z31" s="32"/>
      <c r="AA31" s="32"/>
      <c r="AB31" s="32"/>
      <c r="AC31" s="32"/>
      <c r="AD31" s="32"/>
      <c r="AE31" s="32"/>
      <c r="AF31" s="834" t="s">
        <v>3612</v>
      </c>
      <c r="AG31" s="834"/>
      <c r="AH31" s="94" t="b">
        <v>0</v>
      </c>
      <c r="AI31" s="920" t="s">
        <v>3503</v>
      </c>
      <c r="AJ31" s="920"/>
      <c r="AK31" s="32"/>
      <c r="AL31" s="32"/>
      <c r="AM31" s="32"/>
    </row>
    <row r="32" spans="1:39" ht="14.45" customHeight="1">
      <c r="A32" s="32"/>
      <c r="B32" s="790"/>
      <c r="C32" s="791"/>
      <c r="D32" s="165" t="b">
        <v>0</v>
      </c>
      <c r="E32" s="674" t="s">
        <v>3613</v>
      </c>
      <c r="F32" s="779"/>
      <c r="G32" s="38"/>
      <c r="H32" s="696" t="s">
        <v>3614</v>
      </c>
      <c r="I32" s="697"/>
      <c r="J32" s="31" t="b">
        <v>0</v>
      </c>
      <c r="K32" s="766" t="s">
        <v>3503</v>
      </c>
      <c r="L32" s="767"/>
      <c r="M32" s="32"/>
      <c r="N32" s="32"/>
      <c r="O32" s="32"/>
      <c r="P32" s="32"/>
      <c r="Q32" s="32"/>
      <c r="R32" s="32"/>
      <c r="S32" s="32"/>
      <c r="T32" s="828" t="s">
        <v>3615</v>
      </c>
      <c r="U32" s="828"/>
      <c r="V32" s="101" t="b">
        <v>0</v>
      </c>
      <c r="W32" s="813" t="s">
        <v>3503</v>
      </c>
      <c r="X32" s="813"/>
      <c r="Y32" s="32"/>
      <c r="Z32" s="823" t="s">
        <v>3616</v>
      </c>
      <c r="AA32" s="824"/>
      <c r="AB32" s="165" t="b">
        <v>0</v>
      </c>
      <c r="AC32" s="770" t="s">
        <v>3503</v>
      </c>
      <c r="AD32" s="830"/>
      <c r="AE32" s="32"/>
      <c r="AF32" s="834"/>
      <c r="AG32" s="834"/>
      <c r="AH32" s="94" t="b">
        <v>0</v>
      </c>
      <c r="AI32" s="920" t="s">
        <v>3504</v>
      </c>
      <c r="AJ32" s="920"/>
      <c r="AK32" s="32"/>
      <c r="AL32" s="32"/>
      <c r="AM32" s="32"/>
    </row>
    <row r="33" spans="1:39" ht="13.5" thickBot="1">
      <c r="A33" s="32"/>
      <c r="B33" s="792"/>
      <c r="C33" s="793"/>
      <c r="D33" s="149" t="b">
        <v>0</v>
      </c>
      <c r="E33" s="794" t="s">
        <v>3617</v>
      </c>
      <c r="F33" s="795"/>
      <c r="G33" s="38"/>
      <c r="H33" s="700"/>
      <c r="I33" s="701"/>
      <c r="J33" s="133" t="b">
        <v>1</v>
      </c>
      <c r="K33" s="768" t="s">
        <v>3504</v>
      </c>
      <c r="L33" s="769"/>
      <c r="M33" s="32"/>
      <c r="N33" s="828" t="s">
        <v>3618</v>
      </c>
      <c r="O33" s="828"/>
      <c r="P33" s="101" t="b">
        <v>0</v>
      </c>
      <c r="Q33" s="813" t="s">
        <v>3503</v>
      </c>
      <c r="R33" s="813"/>
      <c r="S33" s="32"/>
      <c r="T33" s="828"/>
      <c r="U33" s="828"/>
      <c r="V33" s="101" t="b">
        <v>0</v>
      </c>
      <c r="W33" s="813" t="s">
        <v>3504</v>
      </c>
      <c r="X33" s="813"/>
      <c r="Y33" s="32"/>
      <c r="Z33" s="825"/>
      <c r="AA33" s="699"/>
      <c r="AB33" s="165" t="b">
        <v>0</v>
      </c>
      <c r="AC33" s="835" t="s">
        <v>3504</v>
      </c>
      <c r="AD33" s="836"/>
      <c r="AE33" s="32"/>
      <c r="AF33" s="32"/>
      <c r="AG33" s="32"/>
      <c r="AH33" s="32"/>
      <c r="AI33" s="32"/>
      <c r="AJ33" s="32"/>
      <c r="AK33" s="32"/>
      <c r="AL33" s="32"/>
      <c r="AM33" s="32"/>
    </row>
    <row r="34" spans="1:39" ht="14.45" customHeight="1" thickBot="1">
      <c r="A34" s="32"/>
      <c r="B34" s="32"/>
      <c r="C34" s="32"/>
      <c r="D34" s="32"/>
      <c r="E34" s="32"/>
      <c r="F34" s="32"/>
      <c r="G34" s="38"/>
      <c r="H34" s="32"/>
      <c r="I34" s="32"/>
      <c r="J34" s="32"/>
      <c r="K34" s="32"/>
      <c r="L34" s="32"/>
      <c r="M34" s="32"/>
      <c r="N34" s="828"/>
      <c r="O34" s="828"/>
      <c r="P34" s="101" t="b">
        <v>0</v>
      </c>
      <c r="Q34" s="813" t="s">
        <v>3504</v>
      </c>
      <c r="R34" s="813"/>
      <c r="S34" s="32"/>
      <c r="T34" s="32"/>
      <c r="U34" s="32"/>
      <c r="V34" s="32"/>
      <c r="W34" s="32"/>
      <c r="X34" s="32"/>
      <c r="Y34" s="32"/>
      <c r="Z34" s="825"/>
      <c r="AA34" s="699"/>
      <c r="AB34" s="165" t="b">
        <v>0</v>
      </c>
      <c r="AC34" s="770" t="s">
        <v>3577</v>
      </c>
      <c r="AD34" s="830"/>
      <c r="AE34" s="32"/>
      <c r="AF34" s="887" t="s">
        <v>3619</v>
      </c>
      <c r="AG34" s="888"/>
      <c r="AH34" s="31" t="b">
        <v>0</v>
      </c>
      <c r="AI34" s="914" t="s">
        <v>65</v>
      </c>
      <c r="AJ34" s="915"/>
      <c r="AK34" s="32"/>
      <c r="AL34" s="32"/>
      <c r="AM34" s="32"/>
    </row>
    <row r="35" spans="1:39" ht="14.45" customHeight="1" thickBot="1">
      <c r="A35" s="32"/>
      <c r="B35" s="696" t="s">
        <v>3620</v>
      </c>
      <c r="C35" s="697"/>
      <c r="D35" s="31" t="b">
        <v>0</v>
      </c>
      <c r="E35" s="91" t="s">
        <v>3621</v>
      </c>
      <c r="F35" s="254"/>
      <c r="G35" s="38"/>
      <c r="H35" s="696" t="s">
        <v>3622</v>
      </c>
      <c r="I35" s="697"/>
      <c r="J35" s="31" t="b">
        <v>0</v>
      </c>
      <c r="K35" s="766" t="s">
        <v>3503</v>
      </c>
      <c r="L35" s="767"/>
      <c r="M35" s="32"/>
      <c r="N35" s="32"/>
      <c r="O35" s="32"/>
      <c r="P35" s="32"/>
      <c r="Q35" s="32"/>
      <c r="R35" s="32"/>
      <c r="S35" s="32"/>
      <c r="T35" s="828" t="s">
        <v>3623</v>
      </c>
      <c r="U35" s="828"/>
      <c r="V35" s="101" t="b">
        <v>0</v>
      </c>
      <c r="W35" s="813" t="s">
        <v>3624</v>
      </c>
      <c r="X35" s="813"/>
      <c r="Y35" s="32"/>
      <c r="Z35" s="825"/>
      <c r="AA35" s="699"/>
      <c r="AB35" s="165" t="b">
        <v>0</v>
      </c>
      <c r="AC35" s="770" t="s">
        <v>3581</v>
      </c>
      <c r="AD35" s="830"/>
      <c r="AE35" s="32"/>
      <c r="AF35" s="889"/>
      <c r="AG35" s="890"/>
      <c r="AH35" s="133" t="b">
        <v>0</v>
      </c>
      <c r="AI35" s="916" t="s">
        <v>3625</v>
      </c>
      <c r="AJ35" s="917"/>
      <c r="AK35" s="32"/>
      <c r="AL35" s="32"/>
      <c r="AM35" s="32"/>
    </row>
    <row r="36" spans="1:39" ht="14.45" customHeight="1" thickBot="1">
      <c r="A36" s="32"/>
      <c r="B36" s="698"/>
      <c r="C36" s="699"/>
      <c r="D36" s="81" t="b">
        <v>0</v>
      </c>
      <c r="E36" s="91" t="s">
        <v>3626</v>
      </c>
      <c r="F36" s="254"/>
      <c r="G36" s="38"/>
      <c r="H36" s="700"/>
      <c r="I36" s="701"/>
      <c r="J36" s="133" t="b">
        <v>1</v>
      </c>
      <c r="K36" s="768" t="s">
        <v>3504</v>
      </c>
      <c r="L36" s="769"/>
      <c r="M36" s="32"/>
      <c r="N36" s="696" t="s">
        <v>3627</v>
      </c>
      <c r="O36" s="697"/>
      <c r="P36" s="31" t="b">
        <v>0</v>
      </c>
      <c r="Q36" s="766" t="s">
        <v>3503</v>
      </c>
      <c r="R36" s="767"/>
      <c r="S36" s="32"/>
      <c r="T36" s="828"/>
      <c r="U36" s="828"/>
      <c r="V36" s="101" t="b">
        <v>0</v>
      </c>
      <c r="W36" s="813" t="s">
        <v>3628</v>
      </c>
      <c r="X36" s="813"/>
      <c r="Y36" s="32"/>
      <c r="Z36" s="826"/>
      <c r="AA36" s="827"/>
      <c r="AB36" s="165" t="b">
        <v>0</v>
      </c>
      <c r="AC36" s="837" t="s">
        <v>3583</v>
      </c>
      <c r="AD36" s="838"/>
      <c r="AE36" s="32"/>
      <c r="AF36" s="32"/>
      <c r="AG36" s="32"/>
      <c r="AH36" s="32"/>
      <c r="AI36" s="32"/>
      <c r="AJ36" s="32"/>
      <c r="AK36" s="32"/>
      <c r="AL36" s="32"/>
      <c r="AM36" s="32"/>
    </row>
    <row r="37" spans="1:39" ht="13.5" thickBot="1">
      <c r="A37" s="32"/>
      <c r="B37" s="698"/>
      <c r="C37" s="699"/>
      <c r="D37" s="127" t="b">
        <v>0</v>
      </c>
      <c r="E37" s="782" t="s">
        <v>3629</v>
      </c>
      <c r="F37" s="783"/>
      <c r="G37" s="38"/>
      <c r="H37" s="33"/>
      <c r="I37" s="33"/>
      <c r="J37" s="34"/>
      <c r="K37" s="35"/>
      <c r="L37" s="35"/>
      <c r="M37" s="32"/>
      <c r="N37" s="700"/>
      <c r="O37" s="701"/>
      <c r="P37" s="133" t="b">
        <v>0</v>
      </c>
      <c r="Q37" s="768" t="s">
        <v>3504</v>
      </c>
      <c r="R37" s="769"/>
      <c r="S37" s="32"/>
      <c r="T37" s="32"/>
      <c r="U37" s="32"/>
      <c r="V37" s="32"/>
      <c r="W37" s="32"/>
      <c r="X37" s="32"/>
      <c r="Y37" s="32"/>
      <c r="Z37" s="32"/>
      <c r="AA37" s="32"/>
      <c r="AB37" s="32"/>
      <c r="AC37" s="32"/>
      <c r="AD37" s="32"/>
      <c r="AE37" s="32"/>
      <c r="AF37" s="828"/>
      <c r="AG37" s="828"/>
      <c r="AH37" s="101" t="b">
        <v>0</v>
      </c>
      <c r="AI37" s="813"/>
      <c r="AJ37" s="813"/>
      <c r="AK37" s="32"/>
      <c r="AL37" s="32"/>
      <c r="AM37" s="32"/>
    </row>
    <row r="38" spans="1:39">
      <c r="A38" s="32"/>
      <c r="B38" s="82"/>
      <c r="C38" s="82"/>
      <c r="D38" s="34"/>
      <c r="E38" s="781"/>
      <c r="F38" s="781"/>
      <c r="G38" s="38"/>
      <c r="H38" s="696" t="s">
        <v>3630</v>
      </c>
      <c r="I38" s="697"/>
      <c r="J38" s="31" t="b">
        <v>0</v>
      </c>
      <c r="K38" s="766" t="s">
        <v>3503</v>
      </c>
      <c r="L38" s="767"/>
      <c r="M38" s="32"/>
      <c r="N38" s="32"/>
      <c r="O38" s="32"/>
      <c r="P38" s="32"/>
      <c r="Q38" s="32"/>
      <c r="R38" s="32"/>
      <c r="S38" s="32"/>
      <c r="T38" s="32"/>
      <c r="U38" s="32"/>
      <c r="V38" s="32"/>
      <c r="W38" s="32"/>
      <c r="X38" s="32"/>
      <c r="Y38" s="32"/>
      <c r="Z38" s="823" t="s">
        <v>3631</v>
      </c>
      <c r="AA38" s="824"/>
      <c r="AB38" s="165" t="b">
        <v>0</v>
      </c>
      <c r="AC38" s="770" t="s">
        <v>3503</v>
      </c>
      <c r="AD38" s="830"/>
      <c r="AE38" s="32"/>
      <c r="AF38" s="828"/>
      <c r="AG38" s="828"/>
      <c r="AH38" s="101"/>
      <c r="AI38" s="813"/>
      <c r="AJ38" s="813"/>
      <c r="AK38" s="32"/>
      <c r="AL38" s="32"/>
      <c r="AM38" s="32"/>
    </row>
    <row r="39" spans="1:39" ht="13.5" thickBot="1">
      <c r="A39" s="32"/>
      <c r="B39" s="32"/>
      <c r="C39" s="32"/>
      <c r="D39" s="32"/>
      <c r="E39" s="32"/>
      <c r="F39" s="32"/>
      <c r="G39" s="38"/>
      <c r="H39" s="700"/>
      <c r="I39" s="701"/>
      <c r="J39" s="133" t="b">
        <v>1</v>
      </c>
      <c r="K39" s="768" t="s">
        <v>3504</v>
      </c>
      <c r="L39" s="769"/>
      <c r="M39" s="32"/>
      <c r="N39" s="846" t="s">
        <v>3632</v>
      </c>
      <c r="O39" s="824"/>
      <c r="P39" s="81" t="b">
        <v>0</v>
      </c>
      <c r="Q39" s="674" t="s">
        <v>3504</v>
      </c>
      <c r="R39" s="674"/>
      <c r="S39" s="32"/>
      <c r="T39" s="32"/>
      <c r="U39" s="32"/>
      <c r="V39" s="32"/>
      <c r="W39" s="32"/>
      <c r="X39" s="32"/>
      <c r="Y39" s="32"/>
      <c r="Z39" s="825"/>
      <c r="AA39" s="699"/>
      <c r="AB39" s="165" t="b">
        <v>0</v>
      </c>
      <c r="AC39" s="835" t="s">
        <v>3504</v>
      </c>
      <c r="AD39" s="836"/>
      <c r="AE39" s="32"/>
      <c r="AF39" s="852" t="s">
        <v>3633</v>
      </c>
      <c r="AG39" s="853"/>
      <c r="AH39" s="853"/>
      <c r="AI39" s="853"/>
      <c r="AJ39" s="853"/>
      <c r="AK39" s="32"/>
      <c r="AL39" s="32"/>
      <c r="AM39" s="32"/>
    </row>
    <row r="40" spans="1:39" ht="13.5" thickBot="1">
      <c r="A40" s="32"/>
      <c r="B40" s="696" t="s">
        <v>3634</v>
      </c>
      <c r="C40" s="697"/>
      <c r="D40" s="100" t="b">
        <v>0</v>
      </c>
      <c r="E40" s="766" t="s">
        <v>3503</v>
      </c>
      <c r="F40" s="767"/>
      <c r="G40" s="38"/>
      <c r="H40" s="33"/>
      <c r="I40" s="33"/>
      <c r="J40" s="34"/>
      <c r="K40" s="35"/>
      <c r="L40" s="35"/>
      <c r="M40" s="32"/>
      <c r="N40" s="842"/>
      <c r="O40" s="699"/>
      <c r="P40" s="81" t="b">
        <v>0</v>
      </c>
      <c r="Q40" s="674" t="s">
        <v>2064</v>
      </c>
      <c r="R40" s="674"/>
      <c r="S40" s="32"/>
      <c r="T40" s="32"/>
      <c r="U40" s="32"/>
      <c r="V40" s="32"/>
      <c r="W40" s="32"/>
      <c r="X40" s="32"/>
      <c r="Y40" s="32"/>
      <c r="Z40" s="825"/>
      <c r="AA40" s="699"/>
      <c r="AB40" s="165" t="b">
        <v>0</v>
      </c>
      <c r="AC40" s="770" t="s">
        <v>3577</v>
      </c>
      <c r="AD40" s="830"/>
      <c r="AE40" s="32"/>
      <c r="AF40" s="32"/>
      <c r="AG40" s="32"/>
      <c r="AH40" s="32"/>
      <c r="AI40" s="32"/>
      <c r="AJ40" s="32"/>
      <c r="AK40" s="32"/>
      <c r="AL40" s="32"/>
      <c r="AM40" s="32"/>
    </row>
    <row r="41" spans="1:39" ht="13.5" thickBot="1">
      <c r="A41" s="32"/>
      <c r="B41" s="700"/>
      <c r="C41" s="701"/>
      <c r="D41" s="149" t="b">
        <v>1</v>
      </c>
      <c r="E41" s="768" t="s">
        <v>3504</v>
      </c>
      <c r="F41" s="769"/>
      <c r="G41" s="38"/>
      <c r="H41" s="696" t="s">
        <v>3635</v>
      </c>
      <c r="I41" s="697"/>
      <c r="J41" s="31" t="b">
        <v>0</v>
      </c>
      <c r="K41" s="766" t="s">
        <v>3503</v>
      </c>
      <c r="L41" s="767"/>
      <c r="M41" s="32"/>
      <c r="N41" s="842"/>
      <c r="O41" s="699"/>
      <c r="P41" s="628" t="b">
        <v>0</v>
      </c>
      <c r="Q41" s="851" t="s">
        <v>2257</v>
      </c>
      <c r="R41" s="851"/>
      <c r="S41" s="32"/>
      <c r="T41" s="32"/>
      <c r="U41" s="32"/>
      <c r="V41" s="32"/>
      <c r="W41" s="32"/>
      <c r="X41" s="32"/>
      <c r="Y41" s="32"/>
      <c r="Z41" s="825"/>
      <c r="AA41" s="699"/>
      <c r="AB41" s="165" t="b">
        <v>0</v>
      </c>
      <c r="AC41" s="770" t="s">
        <v>3581</v>
      </c>
      <c r="AD41" s="830"/>
      <c r="AE41" s="32"/>
      <c r="AF41" s="32"/>
      <c r="AG41" s="32"/>
      <c r="AH41" s="32"/>
      <c r="AI41" s="32"/>
      <c r="AJ41" s="32"/>
      <c r="AK41" s="32"/>
      <c r="AL41" s="32"/>
      <c r="AM41" s="32"/>
    </row>
    <row r="42" spans="1:39" ht="14.45" customHeight="1" thickBot="1">
      <c r="A42" s="32"/>
      <c r="B42" s="32"/>
      <c r="C42" s="32"/>
      <c r="D42" s="32"/>
      <c r="E42" s="32"/>
      <c r="F42" s="32"/>
      <c r="G42" s="38"/>
      <c r="H42" s="700"/>
      <c r="I42" s="701"/>
      <c r="J42" s="133" t="b">
        <v>1</v>
      </c>
      <c r="K42" s="768" t="s">
        <v>3504</v>
      </c>
      <c r="L42" s="769"/>
      <c r="M42" s="32"/>
      <c r="N42" s="842"/>
      <c r="O42" s="699"/>
      <c r="P42" s="81" t="b">
        <v>0</v>
      </c>
      <c r="Q42" s="674" t="s">
        <v>3636</v>
      </c>
      <c r="R42" s="674"/>
      <c r="S42" s="32"/>
      <c r="T42" s="32"/>
      <c r="U42" s="32"/>
      <c r="V42" s="32"/>
      <c r="W42" s="32"/>
      <c r="X42" s="32"/>
      <c r="Y42" s="32"/>
      <c r="Z42" s="826"/>
      <c r="AA42" s="827"/>
      <c r="AB42" s="165" t="b">
        <v>0</v>
      </c>
      <c r="AC42" s="837" t="s">
        <v>3583</v>
      </c>
      <c r="AD42" s="838"/>
      <c r="AE42" s="32"/>
      <c r="AF42" s="32"/>
      <c r="AG42" s="32"/>
      <c r="AH42" s="32"/>
      <c r="AI42" s="32"/>
      <c r="AJ42" s="32"/>
      <c r="AK42" s="32"/>
      <c r="AL42" s="32"/>
      <c r="AM42" s="32"/>
    </row>
    <row r="43" spans="1:39" ht="14.45" customHeight="1" thickBot="1">
      <c r="A43" s="32"/>
      <c r="B43" s="696" t="s">
        <v>3637</v>
      </c>
      <c r="C43" s="697"/>
      <c r="D43" s="31" t="b">
        <v>1</v>
      </c>
      <c r="E43" s="766" t="s">
        <v>3638</v>
      </c>
      <c r="F43" s="767"/>
      <c r="G43" s="38"/>
      <c r="H43" s="32"/>
      <c r="I43" s="32"/>
      <c r="J43" s="32"/>
      <c r="K43" s="32"/>
      <c r="L43" s="32"/>
      <c r="M43" s="32"/>
      <c r="N43" s="842"/>
      <c r="O43" s="699"/>
      <c r="P43" s="81" t="b">
        <v>0</v>
      </c>
      <c r="Q43" s="674" t="s">
        <v>3639</v>
      </c>
      <c r="R43" s="674"/>
      <c r="S43" s="32"/>
      <c r="T43" s="32"/>
      <c r="U43" s="32"/>
      <c r="V43" s="32"/>
      <c r="W43" s="32"/>
      <c r="X43" s="32"/>
      <c r="Y43" s="32"/>
      <c r="Z43" s="32"/>
      <c r="AA43" s="32"/>
      <c r="AB43" s="32"/>
      <c r="AC43" s="32"/>
      <c r="AD43" s="32"/>
      <c r="AE43" s="32"/>
      <c r="AF43" s="32"/>
      <c r="AG43" s="32"/>
      <c r="AH43" s="32"/>
      <c r="AI43" s="32"/>
      <c r="AJ43" s="32"/>
      <c r="AK43" s="32"/>
      <c r="AL43" s="32"/>
      <c r="AM43" s="32"/>
    </row>
    <row r="44" spans="1:39" ht="14.45" customHeight="1">
      <c r="A44" s="32"/>
      <c r="B44" s="698"/>
      <c r="C44" s="699"/>
      <c r="D44" s="784"/>
      <c r="E44" s="950" t="s">
        <v>3640</v>
      </c>
      <c r="F44" s="951"/>
      <c r="G44" s="38"/>
      <c r="H44" s="696" t="s">
        <v>3641</v>
      </c>
      <c r="I44" s="697"/>
      <c r="J44" s="31" t="b">
        <v>0</v>
      </c>
      <c r="K44" s="766" t="s">
        <v>3503</v>
      </c>
      <c r="L44" s="767"/>
      <c r="M44" s="32"/>
      <c r="N44" s="842"/>
      <c r="O44" s="842"/>
      <c r="P44" s="101" t="b">
        <v>0</v>
      </c>
      <c r="Q44" s="813" t="s">
        <v>1988</v>
      </c>
      <c r="R44" s="813"/>
      <c r="S44" s="32"/>
      <c r="T44" s="32"/>
      <c r="U44" s="32"/>
      <c r="V44" s="32"/>
      <c r="W44" s="32"/>
      <c r="X44" s="32"/>
      <c r="Y44" s="32"/>
      <c r="Z44" s="823" t="s">
        <v>3642</v>
      </c>
      <c r="AA44" s="824"/>
      <c r="AB44" s="165" t="b">
        <v>0</v>
      </c>
      <c r="AC44" s="770" t="s">
        <v>3503</v>
      </c>
      <c r="AD44" s="830"/>
      <c r="AE44" s="32"/>
      <c r="AF44" s="32"/>
      <c r="AG44" s="32"/>
      <c r="AH44" s="32"/>
      <c r="AI44" s="32"/>
      <c r="AJ44" s="32"/>
      <c r="AK44" s="32"/>
      <c r="AL44" s="32"/>
      <c r="AM44" s="32"/>
    </row>
    <row r="45" spans="1:39" ht="13.5" thickBot="1">
      <c r="A45" s="32"/>
      <c r="B45" s="698"/>
      <c r="C45" s="699"/>
      <c r="D45" s="695"/>
      <c r="E45" s="952"/>
      <c r="F45" s="953"/>
      <c r="G45" s="38"/>
      <c r="H45" s="700"/>
      <c r="I45" s="701"/>
      <c r="J45" s="133" t="b">
        <v>1</v>
      </c>
      <c r="K45" s="768" t="s">
        <v>3504</v>
      </c>
      <c r="L45" s="769"/>
      <c r="M45" s="32"/>
      <c r="N45" s="842"/>
      <c r="O45" s="842"/>
      <c r="P45" s="101" t="b">
        <v>0</v>
      </c>
      <c r="Q45" s="813" t="s">
        <v>1991</v>
      </c>
      <c r="R45" s="813"/>
      <c r="S45" s="32"/>
      <c r="T45" s="32"/>
      <c r="U45" s="32"/>
      <c r="V45" s="32"/>
      <c r="W45" s="32"/>
      <c r="X45" s="32"/>
      <c r="Y45" s="32"/>
      <c r="Z45" s="825"/>
      <c r="AA45" s="699"/>
      <c r="AB45" s="165" t="b">
        <v>0</v>
      </c>
      <c r="AC45" s="835" t="s">
        <v>3504</v>
      </c>
      <c r="AD45" s="836"/>
      <c r="AE45" s="32"/>
      <c r="AF45" s="32"/>
      <c r="AG45" s="32"/>
      <c r="AH45" s="32"/>
      <c r="AI45" s="32"/>
      <c r="AJ45" s="32"/>
      <c r="AK45" s="32"/>
      <c r="AL45" s="32"/>
      <c r="AM45" s="32"/>
    </row>
    <row r="46" spans="1:39" ht="14.45" customHeight="1" thickBot="1">
      <c r="A46" s="32"/>
      <c r="B46" s="698"/>
      <c r="C46" s="699"/>
      <c r="D46" s="81" t="b">
        <v>1</v>
      </c>
      <c r="E46" s="770" t="s">
        <v>3643</v>
      </c>
      <c r="F46" s="771"/>
      <c r="G46" s="38"/>
      <c r="H46" s="33"/>
      <c r="I46" s="33"/>
      <c r="J46" s="34"/>
      <c r="K46" s="35"/>
      <c r="L46" s="35"/>
      <c r="M46" s="32"/>
      <c r="N46" s="32"/>
      <c r="O46" s="32"/>
      <c r="P46" s="32"/>
      <c r="Q46" s="32"/>
      <c r="R46" s="32"/>
      <c r="S46" s="32"/>
      <c r="T46" s="32"/>
      <c r="U46" s="32"/>
      <c r="V46" s="32"/>
      <c r="W46" s="32"/>
      <c r="X46" s="32"/>
      <c r="Y46" s="32"/>
      <c r="Z46" s="825"/>
      <c r="AA46" s="699"/>
      <c r="AB46" s="165" t="b">
        <v>0</v>
      </c>
      <c r="AC46" s="770" t="s">
        <v>3577</v>
      </c>
      <c r="AD46" s="830"/>
      <c r="AE46" s="32"/>
      <c r="AF46" s="32"/>
      <c r="AG46" s="32"/>
      <c r="AH46" s="32"/>
      <c r="AI46" s="32"/>
      <c r="AJ46" s="32"/>
      <c r="AK46" s="32"/>
      <c r="AL46" s="32"/>
      <c r="AM46" s="32"/>
    </row>
    <row r="47" spans="1:39" ht="14.45" customHeight="1">
      <c r="A47" s="32"/>
      <c r="B47" s="698"/>
      <c r="C47" s="699"/>
      <c r="D47" s="784"/>
      <c r="E47" s="796" t="s">
        <v>3644</v>
      </c>
      <c r="F47" s="797"/>
      <c r="G47" s="32"/>
      <c r="H47" s="828" t="s">
        <v>3645</v>
      </c>
      <c r="I47" s="828"/>
      <c r="J47" s="101" t="b">
        <v>0</v>
      </c>
      <c r="K47" s="813" t="s">
        <v>3503</v>
      </c>
      <c r="L47" s="813"/>
      <c r="M47" s="32"/>
      <c r="N47" s="847" t="s">
        <v>3646</v>
      </c>
      <c r="O47" s="848"/>
      <c r="P47" s="31" t="b">
        <v>0</v>
      </c>
      <c r="Q47" s="766" t="s">
        <v>3503</v>
      </c>
      <c r="R47" s="767"/>
      <c r="S47" s="32"/>
      <c r="T47" s="32"/>
      <c r="U47" s="32"/>
      <c r="V47" s="32"/>
      <c r="W47" s="32"/>
      <c r="X47" s="32"/>
      <c r="Y47" s="32"/>
      <c r="Z47" s="825"/>
      <c r="AA47" s="699"/>
      <c r="AB47" s="165" t="b">
        <v>0</v>
      </c>
      <c r="AC47" s="770" t="s">
        <v>3581</v>
      </c>
      <c r="AD47" s="830"/>
      <c r="AE47" s="32"/>
      <c r="AF47" s="32"/>
      <c r="AG47" s="32"/>
      <c r="AH47" s="32"/>
      <c r="AI47" s="32"/>
      <c r="AJ47" s="32"/>
      <c r="AK47" s="32"/>
      <c r="AL47" s="32"/>
      <c r="AM47" s="32"/>
    </row>
    <row r="48" spans="1:39" ht="13.5" thickBot="1">
      <c r="A48" s="32"/>
      <c r="B48" s="700"/>
      <c r="C48" s="701"/>
      <c r="D48" s="785"/>
      <c r="E48" s="798"/>
      <c r="F48" s="799"/>
      <c r="G48" s="32"/>
      <c r="H48" s="828"/>
      <c r="I48" s="828"/>
      <c r="J48" s="101" t="b">
        <v>0</v>
      </c>
      <c r="K48" s="813" t="s">
        <v>3504</v>
      </c>
      <c r="L48" s="813"/>
      <c r="M48" s="32"/>
      <c r="N48" s="849"/>
      <c r="O48" s="850"/>
      <c r="P48" s="133" t="b">
        <v>0</v>
      </c>
      <c r="Q48" s="768" t="s">
        <v>3504</v>
      </c>
      <c r="R48" s="769"/>
      <c r="S48" s="32"/>
      <c r="T48" s="32"/>
      <c r="U48" s="32"/>
      <c r="V48" s="32"/>
      <c r="W48" s="32"/>
      <c r="X48" s="32"/>
      <c r="Y48" s="32"/>
      <c r="Z48" s="826"/>
      <c r="AA48" s="827"/>
      <c r="AB48" s="165" t="b">
        <v>0</v>
      </c>
      <c r="AC48" s="837" t="s">
        <v>3583</v>
      </c>
      <c r="AD48" s="838"/>
      <c r="AE48" s="32"/>
      <c r="AF48" s="32"/>
      <c r="AG48" s="32"/>
      <c r="AH48" s="32"/>
      <c r="AI48" s="32"/>
      <c r="AJ48" s="32"/>
      <c r="AK48" s="32"/>
      <c r="AL48" s="32"/>
      <c r="AM48" s="32"/>
    </row>
    <row r="49" spans="1:39" ht="14.45" customHeight="1" thickBot="1">
      <c r="A49" s="32"/>
      <c r="B49" s="32"/>
      <c r="C49" s="32"/>
      <c r="D49" s="32"/>
      <c r="E49" s="32"/>
      <c r="F49" s="32"/>
      <c r="G49" s="32"/>
      <c r="H49" s="33"/>
      <c r="I49" s="33"/>
      <c r="J49" s="34"/>
      <c r="K49" s="35"/>
      <c r="L49" s="35"/>
      <c r="M49" s="32"/>
      <c r="N49" s="852" t="s">
        <v>3647</v>
      </c>
      <c r="O49" s="853"/>
      <c r="P49" s="853"/>
      <c r="Q49" s="853"/>
      <c r="R49" s="853"/>
      <c r="S49" s="853"/>
      <c r="T49" s="853"/>
      <c r="U49" s="853"/>
      <c r="V49" s="853"/>
      <c r="W49" s="853"/>
      <c r="X49" s="853"/>
      <c r="Y49" s="32"/>
      <c r="Z49" s="32"/>
      <c r="AA49" s="32"/>
      <c r="AB49" s="32"/>
      <c r="AC49" s="32"/>
      <c r="AD49" s="32"/>
      <c r="AE49" s="32"/>
      <c r="AF49" s="32"/>
      <c r="AG49" s="32"/>
      <c r="AH49" s="32"/>
      <c r="AI49" s="32"/>
      <c r="AJ49" s="32"/>
      <c r="AK49" s="32"/>
      <c r="AL49" s="32"/>
      <c r="AM49" s="32"/>
    </row>
    <row r="50" spans="1:39" ht="13.9" customHeight="1">
      <c r="A50" s="32"/>
      <c r="B50" s="696" t="s">
        <v>3648</v>
      </c>
      <c r="C50" s="697"/>
      <c r="D50" s="165" t="b">
        <v>1</v>
      </c>
      <c r="E50" s="770" t="s">
        <v>3503</v>
      </c>
      <c r="F50" s="830"/>
      <c r="G50" s="32"/>
      <c r="H50" s="696" t="s">
        <v>3649</v>
      </c>
      <c r="I50" s="697"/>
      <c r="J50" s="31" t="b">
        <v>0</v>
      </c>
      <c r="K50" s="766" t="s">
        <v>3504</v>
      </c>
      <c r="L50" s="767"/>
      <c r="M50" s="32"/>
      <c r="N50" s="828" t="s">
        <v>3650</v>
      </c>
      <c r="O50" s="828"/>
      <c r="P50" s="101" t="b">
        <v>0</v>
      </c>
      <c r="Q50" s="813" t="s">
        <v>3503</v>
      </c>
      <c r="R50" s="813"/>
      <c r="S50" s="32"/>
      <c r="T50" s="32"/>
      <c r="U50" s="32"/>
      <c r="V50" s="32"/>
      <c r="W50" s="32"/>
      <c r="X50" s="32"/>
      <c r="Y50" s="32"/>
      <c r="Z50" s="823" t="s">
        <v>3651</v>
      </c>
      <c r="AA50" s="824"/>
      <c r="AB50" s="165" t="b">
        <v>0</v>
      </c>
      <c r="AC50" s="770" t="s">
        <v>3503</v>
      </c>
      <c r="AD50" s="830"/>
      <c r="AE50" s="32"/>
      <c r="AF50" s="32"/>
      <c r="AG50" s="32"/>
      <c r="AH50" s="32"/>
      <c r="AI50" s="32"/>
      <c r="AJ50" s="32"/>
      <c r="AK50" s="32"/>
      <c r="AL50" s="32"/>
      <c r="AM50" s="32"/>
    </row>
    <row r="51" spans="1:39" ht="13.9" customHeight="1">
      <c r="A51" s="32"/>
      <c r="B51" s="698"/>
      <c r="C51" s="699"/>
      <c r="D51" s="165" t="b">
        <v>0</v>
      </c>
      <c r="E51" s="786" t="s">
        <v>3504</v>
      </c>
      <c r="F51" s="787"/>
      <c r="G51" s="32"/>
      <c r="H51" s="698"/>
      <c r="I51" s="699"/>
      <c r="J51" s="81" t="b">
        <v>0</v>
      </c>
      <c r="K51" s="843" t="s">
        <v>3652</v>
      </c>
      <c r="L51" s="844"/>
      <c r="M51" s="32"/>
      <c r="N51" s="828"/>
      <c r="O51" s="828"/>
      <c r="P51" s="101" t="b">
        <v>0</v>
      </c>
      <c r="Q51" s="813" t="s">
        <v>3504</v>
      </c>
      <c r="R51" s="813"/>
      <c r="S51" s="32"/>
      <c r="T51" s="32"/>
      <c r="U51" s="32"/>
      <c r="V51" s="32"/>
      <c r="W51" s="32"/>
      <c r="X51" s="32"/>
      <c r="Y51" s="32"/>
      <c r="Z51" s="825"/>
      <c r="AA51" s="699"/>
      <c r="AB51" s="165" t="b">
        <v>0</v>
      </c>
      <c r="AC51" s="835" t="s">
        <v>3504</v>
      </c>
      <c r="AD51" s="836"/>
      <c r="AE51" s="32"/>
      <c r="AF51" s="32"/>
      <c r="AG51" s="32"/>
      <c r="AH51" s="32"/>
      <c r="AI51" s="32"/>
      <c r="AJ51" s="32"/>
      <c r="AK51" s="32"/>
      <c r="AL51" s="32"/>
      <c r="AM51" s="32"/>
    </row>
    <row r="52" spans="1:39" ht="14.45" customHeight="1">
      <c r="A52" s="32"/>
      <c r="B52" s="698"/>
      <c r="C52" s="699"/>
      <c r="D52" s="800" t="s">
        <v>3653</v>
      </c>
      <c r="E52" s="801"/>
      <c r="F52" s="802"/>
      <c r="G52" s="32"/>
      <c r="H52" s="698"/>
      <c r="I52" s="699"/>
      <c r="J52" s="120" t="b">
        <v>0</v>
      </c>
      <c r="K52" s="813"/>
      <c r="L52" s="813"/>
      <c r="M52" s="32"/>
      <c r="N52" s="32"/>
      <c r="O52" s="32"/>
      <c r="P52" s="32"/>
      <c r="Q52" s="32"/>
      <c r="R52" s="32"/>
      <c r="S52" s="32"/>
      <c r="T52" s="32"/>
      <c r="U52" s="32"/>
      <c r="V52" s="32"/>
      <c r="W52" s="32"/>
      <c r="X52" s="32"/>
      <c r="Y52" s="32"/>
      <c r="Z52" s="825"/>
      <c r="AA52" s="699"/>
      <c r="AB52" s="165" t="b">
        <v>0</v>
      </c>
      <c r="AC52" s="770" t="s">
        <v>3577</v>
      </c>
      <c r="AD52" s="830"/>
      <c r="AE52" s="32"/>
      <c r="AF52" s="32"/>
      <c r="AG52" s="32"/>
      <c r="AH52" s="32"/>
      <c r="AI52" s="32"/>
      <c r="AJ52" s="32"/>
      <c r="AK52" s="32"/>
      <c r="AL52" s="32"/>
      <c r="AM52" s="32"/>
    </row>
    <row r="53" spans="1:39" ht="15.6" customHeight="1" thickBot="1">
      <c r="A53" s="32"/>
      <c r="B53" s="698"/>
      <c r="C53" s="699"/>
      <c r="D53" s="803"/>
      <c r="E53" s="804"/>
      <c r="F53" s="805"/>
      <c r="G53" s="32"/>
      <c r="H53" s="700"/>
      <c r="I53" s="701"/>
      <c r="J53" s="133" t="b">
        <v>1</v>
      </c>
      <c r="K53" s="814" t="s">
        <v>3654</v>
      </c>
      <c r="L53" s="815"/>
      <c r="M53" s="32"/>
      <c r="N53" s="845"/>
      <c r="O53" s="845"/>
      <c r="P53" s="845"/>
      <c r="Q53" s="845"/>
      <c r="R53" s="845"/>
      <c r="S53" s="845"/>
      <c r="T53" s="845"/>
      <c r="U53" s="845"/>
      <c r="V53" s="32"/>
      <c r="W53" s="32"/>
      <c r="X53" s="32"/>
      <c r="Y53" s="32"/>
      <c r="Z53" s="825"/>
      <c r="AA53" s="699"/>
      <c r="AB53" s="165" t="b">
        <v>0</v>
      </c>
      <c r="AC53" s="770" t="s">
        <v>3581</v>
      </c>
      <c r="AD53" s="830"/>
      <c r="AE53" s="32"/>
      <c r="AF53" s="32"/>
      <c r="AG53" s="32"/>
      <c r="AH53" s="32"/>
      <c r="AI53" s="32"/>
      <c r="AJ53" s="32"/>
      <c r="AK53" s="32"/>
      <c r="AL53" s="32"/>
      <c r="AM53" s="32"/>
    </row>
    <row r="54" spans="1:39" ht="16.5" thickBot="1">
      <c r="A54" s="32"/>
      <c r="B54" s="698"/>
      <c r="C54" s="699"/>
      <c r="D54" s="803"/>
      <c r="E54" s="804"/>
      <c r="F54" s="805"/>
      <c r="G54" s="32"/>
      <c r="H54" s="32"/>
      <c r="I54" s="32"/>
      <c r="J54" s="32"/>
      <c r="K54" s="32"/>
      <c r="L54" s="32"/>
      <c r="M54" s="32"/>
      <c r="N54" s="103"/>
      <c r="O54" s="806"/>
      <c r="P54" s="806"/>
      <c r="Q54" s="806"/>
      <c r="R54" s="806"/>
      <c r="S54" s="806"/>
      <c r="T54" s="806"/>
      <c r="U54" s="806"/>
      <c r="V54" s="32"/>
      <c r="W54" s="32"/>
      <c r="X54" s="32"/>
      <c r="Y54" s="32"/>
      <c r="Z54" s="826"/>
      <c r="AA54" s="827"/>
      <c r="AB54" s="165" t="b">
        <v>0</v>
      </c>
      <c r="AC54" s="837" t="s">
        <v>3583</v>
      </c>
      <c r="AD54" s="838"/>
      <c r="AE54" s="32"/>
      <c r="AF54" s="32"/>
      <c r="AG54" s="32"/>
      <c r="AH54" s="32"/>
      <c r="AI54" s="32"/>
      <c r="AJ54" s="32"/>
      <c r="AK54" s="32"/>
      <c r="AL54" s="32"/>
      <c r="AM54" s="32"/>
    </row>
    <row r="55" spans="1:39" ht="13.9" customHeight="1" thickBot="1">
      <c r="A55" s="32"/>
      <c r="B55" s="700"/>
      <c r="C55" s="699"/>
      <c r="D55" s="803"/>
      <c r="E55" s="804"/>
      <c r="F55" s="805"/>
      <c r="G55" s="32"/>
      <c r="H55" s="696" t="s">
        <v>3538</v>
      </c>
      <c r="I55" s="697"/>
      <c r="J55" s="31" t="b">
        <v>0</v>
      </c>
      <c r="K55" s="766" t="s">
        <v>31</v>
      </c>
      <c r="L55" s="767"/>
      <c r="M55" s="32"/>
      <c r="N55" s="103"/>
      <c r="O55" s="806"/>
      <c r="P55" s="806"/>
      <c r="Q55" s="806"/>
      <c r="R55" s="806"/>
      <c r="S55" s="806"/>
      <c r="T55" s="806"/>
      <c r="U55" s="806"/>
      <c r="V55" s="32"/>
      <c r="W55" s="32"/>
      <c r="X55" s="32"/>
      <c r="Y55" s="32"/>
      <c r="Z55" s="32"/>
      <c r="AA55" s="32"/>
      <c r="AB55" s="32"/>
      <c r="AC55" s="32"/>
      <c r="AD55" s="32"/>
      <c r="AE55" s="32"/>
      <c r="AF55" s="32"/>
      <c r="AG55" s="32"/>
      <c r="AH55" s="32"/>
      <c r="AI55" s="32"/>
      <c r="AJ55" s="32"/>
      <c r="AK55" s="32"/>
      <c r="AL55" s="32"/>
      <c r="AM55" s="32"/>
    </row>
    <row r="56" spans="1:39" ht="16.149999999999999" customHeight="1" thickBot="1">
      <c r="A56" s="32"/>
      <c r="B56" s="82"/>
      <c r="C56" s="82"/>
      <c r="D56" s="39"/>
      <c r="E56" s="35"/>
      <c r="F56" s="35"/>
      <c r="G56" s="32"/>
      <c r="H56" s="698"/>
      <c r="I56" s="699"/>
      <c r="J56" s="81" t="b">
        <v>1</v>
      </c>
      <c r="K56" s="770" t="s">
        <v>98</v>
      </c>
      <c r="L56" s="771"/>
      <c r="M56" s="32"/>
      <c r="N56" s="103"/>
      <c r="O56" s="806"/>
      <c r="P56" s="806"/>
      <c r="Q56" s="806"/>
      <c r="R56" s="806"/>
      <c r="S56" s="806"/>
      <c r="T56" s="806"/>
      <c r="U56" s="806"/>
      <c r="V56" s="32"/>
      <c r="W56" s="32"/>
      <c r="X56" s="32"/>
      <c r="Y56" s="32"/>
      <c r="Z56" s="834" t="s">
        <v>3655</v>
      </c>
      <c r="AA56" s="834"/>
      <c r="AB56" s="165" t="b">
        <v>0</v>
      </c>
      <c r="AC56" s="831" t="s">
        <v>3503</v>
      </c>
      <c r="AD56" s="831"/>
      <c r="AE56" s="32"/>
      <c r="AF56" s="102"/>
      <c r="AG56" s="102"/>
      <c r="AH56" s="40"/>
      <c r="AI56" s="102"/>
      <c r="AJ56" s="102"/>
      <c r="AK56" s="32"/>
      <c r="AL56" s="32"/>
      <c r="AM56" s="32"/>
    </row>
    <row r="57" spans="1:39" ht="13.9" customHeight="1">
      <c r="A57" s="32"/>
      <c r="B57" s="696" t="s">
        <v>3656</v>
      </c>
      <c r="C57" s="697"/>
      <c r="D57" s="100" t="b">
        <v>0</v>
      </c>
      <c r="E57" s="766" t="s">
        <v>3503</v>
      </c>
      <c r="F57" s="767"/>
      <c r="G57" s="32"/>
      <c r="H57" s="698"/>
      <c r="I57" s="699"/>
      <c r="J57" s="81" t="b">
        <v>0</v>
      </c>
      <c r="K57" s="770" t="s">
        <v>3657</v>
      </c>
      <c r="L57" s="771"/>
      <c r="M57" s="32"/>
      <c r="N57" s="103"/>
      <c r="O57" s="806"/>
      <c r="P57" s="806"/>
      <c r="Q57" s="806"/>
      <c r="R57" s="806"/>
      <c r="S57" s="806"/>
      <c r="T57" s="806"/>
      <c r="U57" s="806"/>
      <c r="V57" s="32"/>
      <c r="W57" s="32"/>
      <c r="X57" s="32"/>
      <c r="Y57" s="32"/>
      <c r="Z57" s="834"/>
      <c r="AA57" s="834"/>
      <c r="AB57" s="165" t="b">
        <v>0</v>
      </c>
      <c r="AC57" s="832" t="s">
        <v>3504</v>
      </c>
      <c r="AD57" s="832"/>
      <c r="AE57" s="32"/>
      <c r="AF57" s="828"/>
      <c r="AG57" s="828"/>
      <c r="AH57" s="32"/>
      <c r="AI57" s="32"/>
      <c r="AJ57" s="32"/>
      <c r="AK57" s="32"/>
      <c r="AL57" s="32"/>
      <c r="AM57" s="32"/>
    </row>
    <row r="58" spans="1:39" ht="16.5" thickBot="1">
      <c r="A58" s="32"/>
      <c r="B58" s="700"/>
      <c r="C58" s="701"/>
      <c r="D58" s="149" t="b">
        <v>1</v>
      </c>
      <c r="E58" s="768" t="s">
        <v>3504</v>
      </c>
      <c r="F58" s="769"/>
      <c r="G58" s="32"/>
      <c r="H58" s="698"/>
      <c r="I58" s="699"/>
      <c r="J58" s="127" t="b">
        <v>0</v>
      </c>
      <c r="K58" s="770" t="s">
        <v>3546</v>
      </c>
      <c r="L58" s="771"/>
      <c r="M58" s="32"/>
      <c r="N58" s="103"/>
      <c r="O58" s="806"/>
      <c r="P58" s="806"/>
      <c r="Q58" s="806"/>
      <c r="R58" s="806"/>
      <c r="S58" s="806"/>
      <c r="T58" s="806"/>
      <c r="U58" s="806"/>
      <c r="V58" s="32"/>
      <c r="W58" s="32"/>
      <c r="X58" s="32"/>
      <c r="Y58" s="32"/>
      <c r="Z58" s="834"/>
      <c r="AA58" s="834"/>
      <c r="AB58" s="165" t="b">
        <v>0</v>
      </c>
      <c r="AC58" s="770" t="s">
        <v>3577</v>
      </c>
      <c r="AD58" s="830"/>
      <c r="AE58" s="32"/>
      <c r="AF58" s="828"/>
      <c r="AG58" s="828"/>
      <c r="AH58" s="32"/>
      <c r="AI58" s="32"/>
      <c r="AJ58" s="32"/>
      <c r="AK58" s="32"/>
      <c r="AL58" s="32"/>
      <c r="AM58" s="32"/>
    </row>
    <row r="59" spans="1:39" ht="13.9" customHeight="1" thickBot="1">
      <c r="A59" s="32"/>
      <c r="B59" s="32"/>
      <c r="C59" s="32"/>
      <c r="D59" s="32"/>
      <c r="E59" s="32"/>
      <c r="F59" s="32"/>
      <c r="G59" s="32"/>
      <c r="H59" s="700"/>
      <c r="I59" s="701"/>
      <c r="J59" s="133" t="b">
        <v>0</v>
      </c>
      <c r="K59" s="768" t="s">
        <v>3551</v>
      </c>
      <c r="L59" s="769"/>
      <c r="M59" s="32"/>
      <c r="N59" s="103"/>
      <c r="O59" s="806"/>
      <c r="P59" s="806"/>
      <c r="Q59" s="806"/>
      <c r="R59" s="806"/>
      <c r="S59" s="806"/>
      <c r="T59" s="806"/>
      <c r="U59" s="806"/>
      <c r="V59" s="32"/>
      <c r="W59" s="32"/>
      <c r="X59" s="32"/>
      <c r="Y59" s="32"/>
      <c r="Z59" s="834"/>
      <c r="AA59" s="834"/>
      <c r="AB59" s="165" t="b">
        <v>0</v>
      </c>
      <c r="AC59" s="770" t="s">
        <v>3581</v>
      </c>
      <c r="AD59" s="830"/>
      <c r="AE59" s="32"/>
      <c r="AF59" s="102"/>
      <c r="AG59" s="102"/>
      <c r="AH59" s="40"/>
      <c r="AI59" s="102"/>
      <c r="AJ59" s="102"/>
      <c r="AK59" s="32"/>
      <c r="AL59" s="32"/>
      <c r="AM59" s="32"/>
    </row>
    <row r="60" spans="1:39" ht="16.5" thickBot="1">
      <c r="A60" s="32"/>
      <c r="B60" s="696" t="s">
        <v>3658</v>
      </c>
      <c r="C60" s="697"/>
      <c r="D60" s="31" t="b">
        <v>0</v>
      </c>
      <c r="E60" s="766" t="s">
        <v>3659</v>
      </c>
      <c r="F60" s="767"/>
      <c r="G60" s="32"/>
      <c r="H60" s="32"/>
      <c r="I60" s="32"/>
      <c r="J60" s="32"/>
      <c r="K60" s="32"/>
      <c r="L60" s="32"/>
      <c r="M60" s="32"/>
      <c r="N60" s="103"/>
      <c r="O60" s="806"/>
      <c r="P60" s="806"/>
      <c r="Q60" s="806"/>
      <c r="R60" s="806"/>
      <c r="S60" s="806"/>
      <c r="T60" s="806"/>
      <c r="U60" s="806"/>
      <c r="V60" s="32"/>
      <c r="W60" s="32"/>
      <c r="X60" s="32"/>
      <c r="Y60" s="32"/>
      <c r="Z60" s="834"/>
      <c r="AA60" s="834"/>
      <c r="AB60" s="165" t="b">
        <v>0</v>
      </c>
      <c r="AC60" s="833" t="s">
        <v>3583</v>
      </c>
      <c r="AD60" s="833"/>
      <c r="AE60" s="32"/>
      <c r="AF60" s="828"/>
      <c r="AG60" s="828"/>
      <c r="AH60" s="32"/>
      <c r="AI60" s="32"/>
      <c r="AJ60" s="32"/>
      <c r="AK60" s="32"/>
      <c r="AL60" s="32"/>
      <c r="AM60" s="32"/>
    </row>
    <row r="61" spans="1:39" ht="15.75">
      <c r="A61" s="32"/>
      <c r="B61" s="698"/>
      <c r="C61" s="699"/>
      <c r="D61" s="81" t="b">
        <v>1</v>
      </c>
      <c r="E61" s="770" t="s">
        <v>3660</v>
      </c>
      <c r="F61" s="771"/>
      <c r="G61" s="32"/>
      <c r="H61" s="696" t="s">
        <v>3661</v>
      </c>
      <c r="I61" s="697"/>
      <c r="J61" s="31" t="b">
        <v>0</v>
      </c>
      <c r="K61" s="766" t="s">
        <v>3662</v>
      </c>
      <c r="L61" s="767"/>
      <c r="M61" s="32"/>
      <c r="N61" s="103"/>
      <c r="O61" s="806"/>
      <c r="P61" s="806"/>
      <c r="Q61" s="806"/>
      <c r="R61" s="806"/>
      <c r="S61" s="806"/>
      <c r="T61" s="806"/>
      <c r="U61" s="806"/>
      <c r="V61" s="32"/>
      <c r="W61" s="32"/>
      <c r="X61" s="32"/>
      <c r="Y61" s="32"/>
      <c r="Z61" s="102"/>
      <c r="AA61" s="102"/>
      <c r="AB61" s="102"/>
      <c r="AC61" s="102"/>
      <c r="AD61" s="102"/>
      <c r="AE61" s="32"/>
      <c r="AF61" s="828"/>
      <c r="AG61" s="828"/>
      <c r="AH61" s="32"/>
      <c r="AI61" s="32"/>
      <c r="AJ61" s="32"/>
      <c r="AK61" s="32"/>
      <c r="AL61" s="32"/>
      <c r="AM61" s="32"/>
    </row>
    <row r="62" spans="1:39" ht="16.5" thickBot="1">
      <c r="A62" s="32"/>
      <c r="B62" s="700"/>
      <c r="C62" s="701"/>
      <c r="D62" s="133" t="b">
        <v>0</v>
      </c>
      <c r="E62" s="768" t="s">
        <v>3663</v>
      </c>
      <c r="F62" s="769"/>
      <c r="G62" s="32"/>
      <c r="H62" s="698"/>
      <c r="I62" s="699"/>
      <c r="J62" s="81" t="b">
        <v>1</v>
      </c>
      <c r="K62" s="770" t="s">
        <v>3664</v>
      </c>
      <c r="L62" s="771"/>
      <c r="M62" s="32"/>
      <c r="N62" s="103"/>
      <c r="O62" s="806"/>
      <c r="P62" s="806"/>
      <c r="Q62" s="806"/>
      <c r="R62" s="806"/>
      <c r="S62" s="806"/>
      <c r="T62" s="806"/>
      <c r="U62" s="806"/>
      <c r="V62" s="32"/>
      <c r="W62" s="32"/>
      <c r="X62" s="32"/>
      <c r="Y62" s="32"/>
      <c r="Z62" s="834" t="s">
        <v>3665</v>
      </c>
      <c r="AA62" s="834"/>
      <c r="AB62" s="165" t="b">
        <v>0</v>
      </c>
      <c r="AC62" s="831" t="s">
        <v>3503</v>
      </c>
      <c r="AD62" s="831"/>
      <c r="AE62" s="32"/>
      <c r="AF62" s="102"/>
      <c r="AG62" s="102"/>
      <c r="AH62" s="40"/>
      <c r="AI62" s="102"/>
      <c r="AJ62" s="102"/>
      <c r="AK62" s="32"/>
      <c r="AL62" s="32"/>
      <c r="AM62" s="32"/>
    </row>
    <row r="63" spans="1:39" ht="16.5" thickBot="1">
      <c r="A63" s="32"/>
      <c r="B63" s="32"/>
      <c r="C63" s="32"/>
      <c r="D63" s="32"/>
      <c r="E63" s="32"/>
      <c r="F63" s="32"/>
      <c r="G63" s="32"/>
      <c r="H63" s="698"/>
      <c r="I63" s="699"/>
      <c r="J63" s="81" t="b">
        <v>0</v>
      </c>
      <c r="K63" s="770" t="s">
        <v>3666</v>
      </c>
      <c r="L63" s="771"/>
      <c r="M63" s="32"/>
      <c r="N63" s="102"/>
      <c r="O63" s="103"/>
      <c r="P63" s="806"/>
      <c r="Q63" s="806"/>
      <c r="R63" s="806"/>
      <c r="S63" s="806"/>
      <c r="T63" s="806"/>
      <c r="U63" s="806"/>
      <c r="V63" s="32"/>
      <c r="W63" s="32"/>
      <c r="X63" s="32"/>
      <c r="Y63" s="32"/>
      <c r="Z63" s="834"/>
      <c r="AA63" s="834"/>
      <c r="AB63" s="165" t="b">
        <v>0</v>
      </c>
      <c r="AC63" s="832" t="s">
        <v>3504</v>
      </c>
      <c r="AD63" s="832"/>
      <c r="AE63" s="32"/>
      <c r="AF63" s="828"/>
      <c r="AG63" s="828"/>
      <c r="AH63" s="32"/>
      <c r="AI63" s="32"/>
      <c r="AJ63" s="32"/>
      <c r="AK63" s="32"/>
      <c r="AL63" s="32"/>
      <c r="AM63" s="32"/>
    </row>
    <row r="64" spans="1:39" ht="16.5" thickBot="1">
      <c r="A64" s="32"/>
      <c r="B64" s="696" t="s">
        <v>3667</v>
      </c>
      <c r="C64" s="697"/>
      <c r="D64" s="31" t="b">
        <v>0</v>
      </c>
      <c r="E64" s="766" t="s">
        <v>3503</v>
      </c>
      <c r="F64" s="767"/>
      <c r="G64" s="34"/>
      <c r="H64" s="700"/>
      <c r="I64" s="701"/>
      <c r="J64" s="133" t="b">
        <v>0</v>
      </c>
      <c r="K64" s="768" t="s">
        <v>3668</v>
      </c>
      <c r="L64" s="769"/>
      <c r="M64" s="32"/>
      <c r="N64" s="102"/>
      <c r="O64" s="103"/>
      <c r="P64" s="806"/>
      <c r="Q64" s="806"/>
      <c r="R64" s="806"/>
      <c r="S64" s="806"/>
      <c r="T64" s="806"/>
      <c r="U64" s="806"/>
      <c r="V64" s="32"/>
      <c r="W64" s="32"/>
      <c r="X64" s="32"/>
      <c r="Y64" s="32"/>
      <c r="Z64" s="834"/>
      <c r="AA64" s="834"/>
      <c r="AB64" s="165" t="b">
        <v>0</v>
      </c>
      <c r="AC64" s="770" t="s">
        <v>3577</v>
      </c>
      <c r="AD64" s="830"/>
      <c r="AE64" s="32"/>
      <c r="AF64" s="828"/>
      <c r="AG64" s="828"/>
      <c r="AH64" s="32"/>
      <c r="AI64" s="32"/>
      <c r="AJ64" s="32"/>
      <c r="AK64" s="32"/>
      <c r="AL64" s="32"/>
      <c r="AM64" s="32"/>
    </row>
    <row r="65" spans="1:39" ht="16.5" thickBot="1">
      <c r="A65" s="32"/>
      <c r="B65" s="700"/>
      <c r="C65" s="701"/>
      <c r="D65" s="133" t="b">
        <v>0</v>
      </c>
      <c r="E65" s="768" t="s">
        <v>3504</v>
      </c>
      <c r="F65" s="769"/>
      <c r="G65" s="32"/>
      <c r="H65" s="33"/>
      <c r="I65" s="33"/>
      <c r="J65" s="34"/>
      <c r="K65" s="35"/>
      <c r="L65" s="35"/>
      <c r="M65" s="32"/>
      <c r="N65" s="102"/>
      <c r="O65" s="103"/>
      <c r="P65" s="806"/>
      <c r="Q65" s="806"/>
      <c r="R65" s="806"/>
      <c r="S65" s="806"/>
      <c r="T65" s="806"/>
      <c r="U65" s="806"/>
      <c r="V65" s="32"/>
      <c r="W65" s="32"/>
      <c r="X65" s="32"/>
      <c r="Y65" s="32"/>
      <c r="Z65" s="834"/>
      <c r="AA65" s="834"/>
      <c r="AB65" s="165" t="b">
        <v>0</v>
      </c>
      <c r="AC65" s="770" t="s">
        <v>3581</v>
      </c>
      <c r="AD65" s="830"/>
      <c r="AE65" s="32"/>
      <c r="AF65" s="102"/>
      <c r="AG65" s="102"/>
      <c r="AH65" s="40"/>
      <c r="AI65" s="102"/>
      <c r="AJ65" s="102"/>
      <c r="AK65" s="32"/>
      <c r="AL65" s="32"/>
      <c r="AM65" s="32"/>
    </row>
    <row r="66" spans="1:39" ht="16.5" thickBot="1">
      <c r="A66" s="32"/>
      <c r="B66" s="50"/>
      <c r="C66" s="50"/>
      <c r="D66" s="50"/>
      <c r="E66" s="50"/>
      <c r="F66" s="50"/>
      <c r="G66" s="32"/>
      <c r="H66" s="780" t="s">
        <v>3669</v>
      </c>
      <c r="I66" s="780"/>
      <c r="J66" s="106" t="b">
        <v>0</v>
      </c>
      <c r="K66" s="776" t="s">
        <v>3504</v>
      </c>
      <c r="L66" s="776"/>
      <c r="M66" s="32"/>
      <c r="N66" s="102"/>
      <c r="O66" s="103"/>
      <c r="P66" s="806"/>
      <c r="Q66" s="806"/>
      <c r="R66" s="806"/>
      <c r="S66" s="806"/>
      <c r="T66" s="806"/>
      <c r="U66" s="806"/>
      <c r="V66" s="32"/>
      <c r="W66" s="32"/>
      <c r="X66" s="32"/>
      <c r="Y66" s="32"/>
      <c r="Z66" s="834"/>
      <c r="AA66" s="834"/>
      <c r="AB66" s="165" t="b">
        <v>0</v>
      </c>
      <c r="AC66" s="833" t="s">
        <v>3583</v>
      </c>
      <c r="AD66" s="833"/>
      <c r="AE66" s="32"/>
      <c r="AF66" s="828"/>
      <c r="AG66" s="828"/>
      <c r="AH66" s="813"/>
      <c r="AI66" s="813"/>
      <c r="AJ66" s="813"/>
      <c r="AK66" s="32"/>
      <c r="AL66" s="32"/>
      <c r="AM66" s="32"/>
    </row>
    <row r="67" spans="1:39" ht="15.75">
      <c r="A67" s="32"/>
      <c r="B67" s="696" t="s">
        <v>3670</v>
      </c>
      <c r="C67" s="697"/>
      <c r="D67" s="31" t="b">
        <v>0</v>
      </c>
      <c r="E67" s="766" t="s">
        <v>3503</v>
      </c>
      <c r="F67" s="767"/>
      <c r="G67" s="32"/>
      <c r="H67" s="780"/>
      <c r="I67" s="780"/>
      <c r="J67" s="106" t="b">
        <v>1</v>
      </c>
      <c r="K67" s="776" t="s">
        <v>3671</v>
      </c>
      <c r="L67" s="776"/>
      <c r="M67" s="32"/>
      <c r="N67" s="102"/>
      <c r="O67" s="103"/>
      <c r="P67" s="806"/>
      <c r="Q67" s="806"/>
      <c r="R67" s="806"/>
      <c r="S67" s="806"/>
      <c r="T67" s="806"/>
      <c r="U67" s="806"/>
      <c r="V67" s="32"/>
      <c r="W67" s="32"/>
      <c r="X67" s="32"/>
      <c r="Y67" s="32"/>
      <c r="Z67" s="32"/>
      <c r="AA67" s="32"/>
      <c r="AB67" s="32"/>
      <c r="AC67" s="32"/>
      <c r="AD67" s="32"/>
      <c r="AE67" s="32"/>
      <c r="AF67" s="828"/>
      <c r="AG67" s="828"/>
      <c r="AH67" s="813"/>
      <c r="AI67" s="813"/>
      <c r="AJ67" s="813"/>
      <c r="AK67" s="32"/>
      <c r="AL67" s="32"/>
      <c r="AM67" s="32"/>
    </row>
    <row r="68" spans="1:39" ht="16.5" thickBot="1">
      <c r="A68" s="32"/>
      <c r="B68" s="700"/>
      <c r="C68" s="701"/>
      <c r="D68" s="133" t="b">
        <v>1</v>
      </c>
      <c r="E68" s="768" t="s">
        <v>3504</v>
      </c>
      <c r="F68" s="769"/>
      <c r="G68" s="32"/>
      <c r="H68" s="780"/>
      <c r="I68" s="780"/>
      <c r="J68" s="106" t="b">
        <v>0</v>
      </c>
      <c r="K68" s="776" t="s">
        <v>3672</v>
      </c>
      <c r="L68" s="776"/>
      <c r="M68" s="32"/>
      <c r="N68" s="102"/>
      <c r="O68" s="103"/>
      <c r="P68" s="811"/>
      <c r="Q68" s="811"/>
      <c r="R68" s="811"/>
      <c r="S68" s="811"/>
      <c r="T68" s="811"/>
      <c r="U68" s="811"/>
      <c r="V68" s="32"/>
      <c r="W68" s="32"/>
      <c r="X68" s="32"/>
      <c r="Y68" s="32"/>
      <c r="Z68" s="823" t="s">
        <v>3673</v>
      </c>
      <c r="AA68" s="824"/>
      <c r="AB68" s="165" t="b">
        <v>0</v>
      </c>
      <c r="AC68" s="770" t="s">
        <v>3503</v>
      </c>
      <c r="AD68" s="830"/>
      <c r="AE68" s="32"/>
      <c r="AF68" s="102"/>
      <c r="AG68" s="102"/>
      <c r="AH68" s="102"/>
      <c r="AI68" s="102"/>
      <c r="AJ68" s="102"/>
      <c r="AK68" s="32"/>
      <c r="AL68" s="32"/>
      <c r="AM68" s="32"/>
    </row>
    <row r="69" spans="1:39" ht="16.5" thickBot="1">
      <c r="A69" s="32"/>
      <c r="B69" s="32"/>
      <c r="C69" s="32"/>
      <c r="D69" s="32"/>
      <c r="E69" s="32"/>
      <c r="F69" s="32"/>
      <c r="G69" s="32"/>
      <c r="H69" s="32"/>
      <c r="I69" s="32"/>
      <c r="J69" s="32"/>
      <c r="K69" s="32"/>
      <c r="L69" s="32"/>
      <c r="M69" s="32"/>
      <c r="N69" s="102"/>
      <c r="O69" s="103"/>
      <c r="P69" s="806"/>
      <c r="Q69" s="806"/>
      <c r="R69" s="806"/>
      <c r="S69" s="806"/>
      <c r="T69" s="806"/>
      <c r="U69" s="806"/>
      <c r="V69" s="32"/>
      <c r="W69" s="32"/>
      <c r="X69" s="32"/>
      <c r="Y69" s="32"/>
      <c r="Z69" s="825"/>
      <c r="AA69" s="699"/>
      <c r="AB69" s="165" t="b">
        <v>0</v>
      </c>
      <c r="AC69" s="835" t="s">
        <v>3504</v>
      </c>
      <c r="AD69" s="836"/>
      <c r="AE69" s="32"/>
      <c r="AF69" s="828"/>
      <c r="AG69" s="828"/>
      <c r="AH69" s="32"/>
      <c r="AI69" s="32"/>
      <c r="AJ69" s="32"/>
      <c r="AK69" s="32"/>
      <c r="AL69" s="32"/>
      <c r="AM69" s="32"/>
    </row>
    <row r="70" spans="1:39" ht="15.75">
      <c r="A70" s="32"/>
      <c r="B70" s="934" t="s">
        <v>3674</v>
      </c>
      <c r="C70" s="935"/>
      <c r="D70" s="165" t="b">
        <v>1</v>
      </c>
      <c r="E70" s="923" t="s">
        <v>3675</v>
      </c>
      <c r="F70" s="924"/>
      <c r="G70" s="32"/>
      <c r="H70" s="696" t="s">
        <v>3676</v>
      </c>
      <c r="I70" s="697"/>
      <c r="J70" s="31" t="b">
        <v>0</v>
      </c>
      <c r="K70" s="766" t="s">
        <v>3503</v>
      </c>
      <c r="L70" s="767"/>
      <c r="M70" s="32"/>
      <c r="N70" s="102"/>
      <c r="O70" s="103"/>
      <c r="P70" s="806"/>
      <c r="Q70" s="806"/>
      <c r="R70" s="806"/>
      <c r="S70" s="806"/>
      <c r="T70" s="806"/>
      <c r="U70" s="806"/>
      <c r="V70" s="32"/>
      <c r="W70" s="32"/>
      <c r="X70" s="32"/>
      <c r="Y70" s="32"/>
      <c r="Z70" s="825"/>
      <c r="AA70" s="699"/>
      <c r="AB70" s="165" t="b">
        <v>0</v>
      </c>
      <c r="AC70" s="770" t="s">
        <v>3577</v>
      </c>
      <c r="AD70" s="830"/>
      <c r="AE70" s="32"/>
      <c r="AF70" s="828"/>
      <c r="AG70" s="828"/>
      <c r="AH70" s="34"/>
      <c r="AI70" s="813"/>
      <c r="AJ70" s="813"/>
      <c r="AK70" s="32"/>
      <c r="AL70" s="32"/>
      <c r="AM70" s="32"/>
    </row>
    <row r="71" spans="1:39" ht="16.5" thickBot="1">
      <c r="A71" s="32"/>
      <c r="B71" s="936"/>
      <c r="C71" s="937"/>
      <c r="D71" s="165" t="b">
        <v>0</v>
      </c>
      <c r="E71" s="923" t="s">
        <v>3408</v>
      </c>
      <c r="F71" s="924"/>
      <c r="G71" s="32"/>
      <c r="H71" s="700"/>
      <c r="I71" s="701"/>
      <c r="J71" s="133" t="b">
        <v>1</v>
      </c>
      <c r="K71" s="768" t="s">
        <v>3504</v>
      </c>
      <c r="L71" s="769"/>
      <c r="M71" s="32"/>
      <c r="N71" s="102"/>
      <c r="O71" s="103"/>
      <c r="P71" s="806"/>
      <c r="Q71" s="806"/>
      <c r="R71" s="806"/>
      <c r="S71" s="806"/>
      <c r="T71" s="806"/>
      <c r="U71" s="806"/>
      <c r="V71" s="32"/>
      <c r="W71" s="32"/>
      <c r="X71" s="32"/>
      <c r="Y71" s="32"/>
      <c r="Z71" s="825"/>
      <c r="AA71" s="699"/>
      <c r="AB71" s="165" t="b">
        <v>0</v>
      </c>
      <c r="AC71" s="770" t="s">
        <v>3581</v>
      </c>
      <c r="AD71" s="830"/>
      <c r="AE71" s="32"/>
      <c r="AF71" s="102"/>
      <c r="AG71" s="102"/>
      <c r="AH71" s="40"/>
      <c r="AI71" s="102"/>
      <c r="AJ71" s="102"/>
      <c r="AK71" s="32"/>
      <c r="AL71" s="32"/>
      <c r="AM71" s="32"/>
    </row>
    <row r="72" spans="1:39" ht="16.5" thickBot="1">
      <c r="A72" s="32"/>
      <c r="B72" s="936"/>
      <c r="C72" s="937"/>
      <c r="D72" s="165" t="b">
        <v>0</v>
      </c>
      <c r="E72" s="923" t="s">
        <v>3411</v>
      </c>
      <c r="F72" s="924"/>
      <c r="G72" s="32"/>
      <c r="H72" s="33"/>
      <c r="I72" s="33"/>
      <c r="J72" s="34"/>
      <c r="K72" s="35"/>
      <c r="L72" s="35"/>
      <c r="M72" s="32"/>
      <c r="N72" s="102"/>
      <c r="O72" s="103"/>
      <c r="P72" s="806"/>
      <c r="Q72" s="806"/>
      <c r="R72" s="806"/>
      <c r="S72" s="806"/>
      <c r="T72" s="806"/>
      <c r="U72" s="806"/>
      <c r="V72" s="32"/>
      <c r="W72" s="32"/>
      <c r="X72" s="32"/>
      <c r="Y72" s="32"/>
      <c r="Z72" s="826"/>
      <c r="AA72" s="827"/>
      <c r="AB72" s="165" t="b">
        <v>0</v>
      </c>
      <c r="AC72" s="837" t="s">
        <v>3583</v>
      </c>
      <c r="AD72" s="838"/>
      <c r="AE72" s="32"/>
      <c r="AF72" s="32"/>
      <c r="AG72" s="32"/>
      <c r="AH72" s="32"/>
      <c r="AI72" s="32"/>
      <c r="AJ72" s="32"/>
      <c r="AK72" s="32"/>
      <c r="AL72" s="32"/>
      <c r="AM72" s="32"/>
    </row>
    <row r="73" spans="1:39" ht="15.75">
      <c r="A73" s="32"/>
      <c r="B73" s="936"/>
      <c r="C73" s="937"/>
      <c r="D73" s="165" t="b">
        <v>0</v>
      </c>
      <c r="E73" s="770"/>
      <c r="F73" s="771"/>
      <c r="G73" s="32"/>
      <c r="H73" s="696" t="s">
        <v>3677</v>
      </c>
      <c r="I73" s="697"/>
      <c r="J73" s="31" t="b">
        <v>0</v>
      </c>
      <c r="K73" s="766" t="s">
        <v>3503</v>
      </c>
      <c r="L73" s="767"/>
      <c r="M73" s="32"/>
      <c r="N73" s="102"/>
      <c r="O73" s="103"/>
      <c r="P73" s="806"/>
      <c r="Q73" s="806"/>
      <c r="R73" s="806"/>
      <c r="S73" s="806"/>
      <c r="T73" s="806"/>
      <c r="U73" s="806"/>
      <c r="V73" s="32"/>
      <c r="W73" s="32"/>
      <c r="X73" s="32"/>
      <c r="Y73" s="32"/>
      <c r="Z73" s="32"/>
      <c r="AA73" s="32"/>
      <c r="AB73" s="32"/>
      <c r="AC73" s="32"/>
      <c r="AD73" s="32"/>
      <c r="AE73" s="32"/>
      <c r="AF73" s="32"/>
      <c r="AG73" s="32"/>
      <c r="AH73" s="32"/>
      <c r="AI73" s="32"/>
      <c r="AJ73" s="32"/>
      <c r="AK73" s="32"/>
      <c r="AL73" s="32"/>
      <c r="AM73" s="32"/>
    </row>
    <row r="74" spans="1:39" ht="16.5" thickBot="1">
      <c r="A74" s="32"/>
      <c r="B74" s="936"/>
      <c r="C74" s="937"/>
      <c r="D74" s="165" t="b">
        <v>0</v>
      </c>
      <c r="E74" s="770"/>
      <c r="F74" s="771"/>
      <c r="G74" s="32"/>
      <c r="H74" s="700"/>
      <c r="I74" s="701"/>
      <c r="J74" s="133" t="b">
        <v>1</v>
      </c>
      <c r="K74" s="768" t="s">
        <v>3504</v>
      </c>
      <c r="L74" s="769"/>
      <c r="M74" s="32"/>
      <c r="N74" s="102"/>
      <c r="O74" s="103"/>
      <c r="P74" s="811"/>
      <c r="Q74" s="811"/>
      <c r="R74" s="811"/>
      <c r="S74" s="811"/>
      <c r="T74" s="811"/>
      <c r="U74" s="811"/>
      <c r="V74" s="32"/>
      <c r="W74" s="32"/>
      <c r="X74" s="32"/>
      <c r="Y74" s="32"/>
      <c r="Z74" s="823" t="s">
        <v>3678</v>
      </c>
      <c r="AA74" s="824"/>
      <c r="AB74" s="165" t="b">
        <v>1</v>
      </c>
      <c r="AC74" s="770" t="s">
        <v>3503</v>
      </c>
      <c r="AD74" s="830"/>
      <c r="AE74" s="32"/>
      <c r="AF74" s="102"/>
      <c r="AG74" s="102"/>
      <c r="AH74" s="40"/>
      <c r="AI74" s="102"/>
      <c r="AJ74" s="102"/>
      <c r="AK74" s="32"/>
      <c r="AL74" s="32"/>
      <c r="AM74" s="32"/>
    </row>
    <row r="75" spans="1:39" ht="16.5" thickBot="1">
      <c r="A75" s="32"/>
      <c r="B75" s="936"/>
      <c r="C75" s="937"/>
      <c r="D75" s="165" t="b">
        <v>0</v>
      </c>
      <c r="E75" s="770"/>
      <c r="F75" s="771"/>
      <c r="G75" s="32"/>
      <c r="H75" s="32"/>
      <c r="I75" s="32"/>
      <c r="J75" s="32"/>
      <c r="K75" s="32"/>
      <c r="L75" s="32"/>
      <c r="M75" s="32"/>
      <c r="N75" s="102"/>
      <c r="O75" s="103"/>
      <c r="P75" s="806"/>
      <c r="Q75" s="806"/>
      <c r="R75" s="806"/>
      <c r="S75" s="806"/>
      <c r="T75" s="806"/>
      <c r="U75" s="806"/>
      <c r="V75" s="32"/>
      <c r="W75" s="32"/>
      <c r="X75" s="32"/>
      <c r="Y75" s="32"/>
      <c r="Z75" s="825"/>
      <c r="AA75" s="699"/>
      <c r="AB75" s="165" t="b">
        <v>0</v>
      </c>
      <c r="AC75" s="835" t="s">
        <v>3504</v>
      </c>
      <c r="AD75" s="836"/>
      <c r="AE75" s="32"/>
      <c r="AF75" s="828"/>
      <c r="AG75" s="828"/>
      <c r="AH75" s="34"/>
      <c r="AI75" s="813"/>
      <c r="AJ75" s="813"/>
      <c r="AK75" s="32"/>
      <c r="AL75" s="32"/>
      <c r="AM75" s="32"/>
    </row>
    <row r="76" spans="1:39" ht="15.75">
      <c r="A76" s="32"/>
      <c r="B76" s="936"/>
      <c r="C76" s="937"/>
      <c r="D76" s="165" t="b">
        <v>0</v>
      </c>
      <c r="E76" s="770"/>
      <c r="F76" s="771"/>
      <c r="G76" s="32"/>
      <c r="H76" s="696" t="s">
        <v>3679</v>
      </c>
      <c r="I76" s="697"/>
      <c r="J76" s="31" t="b">
        <v>0</v>
      </c>
      <c r="K76" s="766" t="s">
        <v>3503</v>
      </c>
      <c r="L76" s="767"/>
      <c r="M76" s="32"/>
      <c r="N76" s="102"/>
      <c r="O76" s="103"/>
      <c r="P76" s="806"/>
      <c r="Q76" s="806"/>
      <c r="R76" s="806"/>
      <c r="S76" s="806"/>
      <c r="T76" s="806"/>
      <c r="U76" s="806"/>
      <c r="V76" s="32"/>
      <c r="W76" s="32"/>
      <c r="X76" s="32"/>
      <c r="Y76" s="32"/>
      <c r="Z76" s="825"/>
      <c r="AA76" s="699"/>
      <c r="AB76" s="165" t="b">
        <v>0</v>
      </c>
      <c r="AC76" s="770" t="s">
        <v>3577</v>
      </c>
      <c r="AD76" s="830"/>
      <c r="AE76" s="32"/>
      <c r="AF76" s="828"/>
      <c r="AG76" s="828"/>
      <c r="AH76" s="34"/>
      <c r="AI76" s="813"/>
      <c r="AJ76" s="813"/>
      <c r="AK76" s="32"/>
      <c r="AL76" s="32"/>
      <c r="AM76" s="32"/>
    </row>
    <row r="77" spans="1:39" ht="16.5" thickBot="1">
      <c r="A77" s="32"/>
      <c r="B77" s="32"/>
      <c r="C77" s="32"/>
      <c r="D77" s="32"/>
      <c r="E77" s="32"/>
      <c r="F77" s="32"/>
      <c r="G77" s="32"/>
      <c r="H77" s="700"/>
      <c r="I77" s="701"/>
      <c r="J77" s="133" t="b">
        <v>1</v>
      </c>
      <c r="K77" s="768" t="s">
        <v>3504</v>
      </c>
      <c r="L77" s="769"/>
      <c r="M77" s="32"/>
      <c r="N77" s="102"/>
      <c r="O77" s="103"/>
      <c r="P77" s="806"/>
      <c r="Q77" s="806"/>
      <c r="R77" s="806"/>
      <c r="S77" s="806"/>
      <c r="T77" s="806"/>
      <c r="U77" s="806"/>
      <c r="V77" s="32"/>
      <c r="W77" s="32"/>
      <c r="X77" s="32"/>
      <c r="Y77" s="32"/>
      <c r="Z77" s="825"/>
      <c r="AA77" s="699"/>
      <c r="AB77" s="165" t="b">
        <v>0</v>
      </c>
      <c r="AC77" s="770" t="s">
        <v>3581</v>
      </c>
      <c r="AD77" s="830"/>
      <c r="AE77" s="32"/>
      <c r="AF77" s="102"/>
      <c r="AG77" s="102"/>
      <c r="AH77" s="102"/>
      <c r="AI77" s="102"/>
      <c r="AJ77" s="102"/>
      <c r="AK77" s="32"/>
      <c r="AL77" s="32"/>
      <c r="AM77" s="32"/>
    </row>
    <row r="78" spans="1:39" ht="15.75">
      <c r="A78" s="32"/>
      <c r="B78" s="944" t="s">
        <v>3680</v>
      </c>
      <c r="C78" s="945"/>
      <c r="D78" s="31" t="b">
        <v>0</v>
      </c>
      <c r="E78" s="766" t="s">
        <v>3503</v>
      </c>
      <c r="F78" s="767"/>
      <c r="G78" s="32"/>
      <c r="H78" s="32"/>
      <c r="I78" s="32"/>
      <c r="J78" s="32"/>
      <c r="K78" s="32"/>
      <c r="L78" s="32"/>
      <c r="M78" s="32"/>
      <c r="N78" s="102"/>
      <c r="O78" s="103"/>
      <c r="P78" s="806"/>
      <c r="Q78" s="806"/>
      <c r="R78" s="806"/>
      <c r="S78" s="806"/>
      <c r="T78" s="806"/>
      <c r="U78" s="806"/>
      <c r="V78" s="32"/>
      <c r="W78" s="32"/>
      <c r="X78" s="32"/>
      <c r="Y78" s="32"/>
      <c r="Z78" s="826"/>
      <c r="AA78" s="827"/>
      <c r="AB78" s="165" t="b">
        <v>0</v>
      </c>
      <c r="AC78" s="837" t="s">
        <v>3583</v>
      </c>
      <c r="AD78" s="838"/>
      <c r="AE78" s="32"/>
      <c r="AF78" s="828"/>
      <c r="AG78" s="828"/>
      <c r="AH78" s="813"/>
      <c r="AI78" s="813"/>
      <c r="AJ78" s="813"/>
      <c r="AK78" s="32"/>
      <c r="AL78" s="32"/>
      <c r="AM78" s="32"/>
    </row>
    <row r="79" spans="1:39" ht="15.75">
      <c r="A79" s="32"/>
      <c r="B79" s="946"/>
      <c r="C79" s="947"/>
      <c r="D79" s="81" t="b">
        <v>1</v>
      </c>
      <c r="E79" s="770" t="s">
        <v>3504</v>
      </c>
      <c r="F79" s="771"/>
      <c r="G79" s="32"/>
      <c r="H79" s="828" t="s">
        <v>3681</v>
      </c>
      <c r="I79" s="828"/>
      <c r="J79" s="101" t="b">
        <v>0</v>
      </c>
      <c r="K79" s="813" t="s">
        <v>3682</v>
      </c>
      <c r="L79" s="813"/>
      <c r="M79" s="32"/>
      <c r="N79" s="102"/>
      <c r="O79" s="103"/>
      <c r="P79" s="806"/>
      <c r="Q79" s="806"/>
      <c r="R79" s="806"/>
      <c r="S79" s="806"/>
      <c r="T79" s="806"/>
      <c r="U79" s="806"/>
      <c r="V79" s="32"/>
      <c r="W79" s="32"/>
      <c r="X79" s="32"/>
      <c r="Y79" s="32"/>
      <c r="Z79" s="32"/>
      <c r="AA79" s="32"/>
      <c r="AB79" s="32"/>
      <c r="AC79" s="32"/>
      <c r="AD79" s="32"/>
      <c r="AE79" s="32"/>
      <c r="AF79" s="828"/>
      <c r="AG79" s="828"/>
      <c r="AH79" s="813"/>
      <c r="AI79" s="813"/>
      <c r="AJ79" s="813"/>
      <c r="AK79" s="32"/>
      <c r="AL79" s="32"/>
      <c r="AM79" s="32"/>
    </row>
    <row r="80" spans="1:39" ht="16.5" thickBot="1">
      <c r="A80" s="32"/>
      <c r="B80" s="948"/>
      <c r="C80" s="949"/>
      <c r="D80" s="921"/>
      <c r="E80" s="921"/>
      <c r="F80" s="921"/>
      <c r="G80" s="32"/>
      <c r="H80" s="828"/>
      <c r="I80" s="828"/>
      <c r="J80" s="101" t="b">
        <v>0</v>
      </c>
      <c r="K80" s="813" t="s">
        <v>3683</v>
      </c>
      <c r="L80" s="813"/>
      <c r="M80" s="32"/>
      <c r="N80" s="102"/>
      <c r="O80" s="103"/>
      <c r="P80" s="806"/>
      <c r="Q80" s="806"/>
      <c r="R80" s="806"/>
      <c r="S80" s="806"/>
      <c r="T80" s="806"/>
      <c r="U80" s="806"/>
      <c r="V80" s="32"/>
      <c r="W80" s="32"/>
      <c r="X80" s="32"/>
      <c r="Y80" s="32"/>
      <c r="Z80" s="828" t="s">
        <v>3684</v>
      </c>
      <c r="AA80" s="828"/>
      <c r="AB80" s="131" t="b">
        <v>0</v>
      </c>
      <c r="AC80" s="813" t="s">
        <v>3503</v>
      </c>
      <c r="AD80" s="813"/>
      <c r="AE80" s="32"/>
      <c r="AF80" s="102"/>
      <c r="AG80" s="102"/>
      <c r="AH80" s="102"/>
      <c r="AI80" s="102"/>
      <c r="AJ80" s="102"/>
      <c r="AK80" s="32"/>
      <c r="AL80" s="32"/>
      <c r="AM80" s="32"/>
    </row>
    <row r="81" spans="1:39" ht="15.75">
      <c r="A81" s="32"/>
      <c r="B81" s="32"/>
      <c r="C81" s="32"/>
      <c r="D81" s="922"/>
      <c r="E81" s="922"/>
      <c r="F81" s="922"/>
      <c r="G81" s="32"/>
      <c r="H81" s="828"/>
      <c r="I81" s="828"/>
      <c r="J81" s="101"/>
      <c r="K81" s="813" t="s">
        <v>476</v>
      </c>
      <c r="L81" s="813"/>
      <c r="M81" s="32"/>
      <c r="N81" s="102"/>
      <c r="O81" s="103"/>
      <c r="P81" s="806"/>
      <c r="Q81" s="806"/>
      <c r="R81" s="806"/>
      <c r="S81" s="806"/>
      <c r="T81" s="806"/>
      <c r="U81" s="806"/>
      <c r="V81" s="32"/>
      <c r="W81" s="32"/>
      <c r="X81" s="32"/>
      <c r="Y81" s="32"/>
      <c r="Z81" s="828"/>
      <c r="AA81" s="828"/>
      <c r="AB81" s="131" t="b">
        <v>0</v>
      </c>
      <c r="AC81" s="813" t="s">
        <v>3504</v>
      </c>
      <c r="AD81" s="813"/>
      <c r="AE81" s="32"/>
      <c r="AF81" s="828"/>
      <c r="AG81" s="828"/>
      <c r="AH81" s="101"/>
      <c r="AI81" s="101"/>
      <c r="AJ81" s="101"/>
      <c r="AK81" s="32"/>
      <c r="AL81" s="32"/>
      <c r="AM81" s="32"/>
    </row>
    <row r="82" spans="1:39" ht="16.5" thickBot="1">
      <c r="A82" s="32"/>
      <c r="B82" s="32"/>
      <c r="C82" s="32"/>
      <c r="D82" s="922"/>
      <c r="E82" s="922"/>
      <c r="F82" s="922"/>
      <c r="G82" s="32"/>
      <c r="H82" s="32"/>
      <c r="I82" s="32"/>
      <c r="J82" s="32"/>
      <c r="K82" s="32"/>
      <c r="L82" s="32"/>
      <c r="M82" s="32"/>
      <c r="N82" s="102"/>
      <c r="O82" s="103"/>
      <c r="P82" s="806"/>
      <c r="Q82" s="806"/>
      <c r="R82" s="806"/>
      <c r="S82" s="806"/>
      <c r="T82" s="806"/>
      <c r="U82" s="806"/>
      <c r="V82" s="32"/>
      <c r="W82" s="32"/>
      <c r="X82" s="32"/>
      <c r="Y82" s="32"/>
      <c r="Z82" s="32"/>
      <c r="AA82" s="32"/>
      <c r="AB82" s="32"/>
      <c r="AC82" s="32"/>
      <c r="AD82" s="32"/>
      <c r="AE82" s="32"/>
      <c r="AF82" s="828"/>
      <c r="AG82" s="828"/>
      <c r="AH82" s="101"/>
      <c r="AI82" s="101"/>
      <c r="AJ82" s="101"/>
      <c r="AK82" s="32"/>
      <c r="AL82" s="32"/>
      <c r="AM82" s="32"/>
    </row>
    <row r="83" spans="1:39" ht="15.75">
      <c r="A83" s="32"/>
      <c r="B83" s="32"/>
      <c r="C83" s="32"/>
      <c r="D83" s="922"/>
      <c r="E83" s="922"/>
      <c r="F83" s="922"/>
      <c r="G83" s="32"/>
      <c r="H83" s="696" t="s">
        <v>3685</v>
      </c>
      <c r="I83" s="697"/>
      <c r="J83" s="31" t="b">
        <v>0</v>
      </c>
      <c r="K83" s="766" t="s">
        <v>3503</v>
      </c>
      <c r="L83" s="767"/>
      <c r="M83" s="32"/>
      <c r="N83" s="102"/>
      <c r="O83" s="103"/>
      <c r="P83" s="811"/>
      <c r="Q83" s="811"/>
      <c r="R83" s="811"/>
      <c r="S83" s="811"/>
      <c r="T83" s="811"/>
      <c r="U83" s="811"/>
      <c r="V83" s="32"/>
      <c r="W83" s="32"/>
      <c r="X83" s="32"/>
      <c r="Y83" s="32"/>
      <c r="Z83" s="696" t="s">
        <v>3686</v>
      </c>
      <c r="AA83" s="697"/>
      <c r="AB83" s="165" t="b">
        <v>0</v>
      </c>
      <c r="AC83" s="766" t="s">
        <v>3503</v>
      </c>
      <c r="AD83" s="767"/>
      <c r="AE83" s="32"/>
      <c r="AF83" s="828"/>
      <c r="AG83" s="828"/>
      <c r="AH83" s="101"/>
      <c r="AI83" s="101"/>
      <c r="AJ83" s="101"/>
      <c r="AK83" s="32"/>
      <c r="AL83" s="32"/>
      <c r="AM83" s="32"/>
    </row>
    <row r="84" spans="1:39" ht="16.5" thickBot="1">
      <c r="A84" s="32"/>
      <c r="B84" s="32"/>
      <c r="C84" s="32"/>
      <c r="D84" s="922"/>
      <c r="E84" s="922"/>
      <c r="F84" s="922"/>
      <c r="G84" s="32"/>
      <c r="H84" s="700"/>
      <c r="I84" s="701"/>
      <c r="J84" s="133" t="b">
        <v>0</v>
      </c>
      <c r="K84" s="768" t="s">
        <v>3504</v>
      </c>
      <c r="L84" s="769"/>
      <c r="M84" s="32"/>
      <c r="N84" s="102"/>
      <c r="O84" s="103"/>
      <c r="P84" s="812"/>
      <c r="Q84" s="812"/>
      <c r="R84" s="812"/>
      <c r="S84" s="812"/>
      <c r="T84" s="812"/>
      <c r="U84" s="812"/>
      <c r="V84" s="32"/>
      <c r="W84" s="32"/>
      <c r="X84" s="32"/>
      <c r="Y84" s="32"/>
      <c r="Z84" s="700"/>
      <c r="AA84" s="701"/>
      <c r="AB84" s="165" t="b">
        <v>0</v>
      </c>
      <c r="AC84" s="768" t="s">
        <v>3504</v>
      </c>
      <c r="AD84" s="769"/>
      <c r="AE84" s="32"/>
      <c r="AF84" s="828"/>
      <c r="AG84" s="828"/>
      <c r="AH84" s="101"/>
      <c r="AI84" s="101"/>
      <c r="AJ84" s="101"/>
      <c r="AK84" s="32"/>
      <c r="AL84" s="32"/>
      <c r="AM84" s="32"/>
    </row>
    <row r="85" spans="1:39" ht="16.5" thickBot="1">
      <c r="A85" s="32"/>
      <c r="B85" s="32"/>
      <c r="C85" s="32"/>
      <c r="D85" s="922"/>
      <c r="E85" s="922"/>
      <c r="F85" s="922"/>
      <c r="G85" s="32"/>
      <c r="H85" s="32"/>
      <c r="I85" s="32"/>
      <c r="J85" s="32"/>
      <c r="K85" s="32"/>
      <c r="L85" s="32"/>
      <c r="M85" s="32"/>
      <c r="N85" s="102"/>
      <c r="O85" s="103"/>
      <c r="P85" s="812"/>
      <c r="Q85" s="812"/>
      <c r="R85" s="812"/>
      <c r="S85" s="812"/>
      <c r="T85" s="812"/>
      <c r="U85" s="812"/>
      <c r="V85" s="32"/>
      <c r="W85" s="32"/>
      <c r="X85" s="32"/>
      <c r="Y85" s="32"/>
      <c r="Z85" s="32"/>
      <c r="AA85" s="32"/>
      <c r="AB85" s="32"/>
      <c r="AC85" s="32"/>
      <c r="AD85" s="32"/>
      <c r="AE85" s="32"/>
      <c r="AF85" s="828"/>
      <c r="AG85" s="828"/>
      <c r="AH85" s="101"/>
      <c r="AI85" s="101"/>
      <c r="AJ85" s="101"/>
      <c r="AK85" s="32"/>
      <c r="AL85" s="32"/>
      <c r="AM85" s="32"/>
    </row>
    <row r="86" spans="1:39" ht="16.5" thickBot="1">
      <c r="A86" s="32"/>
      <c r="B86" s="32"/>
      <c r="C86" s="32"/>
      <c r="D86" s="922"/>
      <c r="E86" s="922"/>
      <c r="F86" s="922"/>
      <c r="G86" s="32"/>
      <c r="H86" s="828" t="s">
        <v>3687</v>
      </c>
      <c r="I86" s="828"/>
      <c r="J86" s="101" t="b">
        <v>0</v>
      </c>
      <c r="K86" s="813" t="s">
        <v>3503</v>
      </c>
      <c r="L86" s="813"/>
      <c r="M86" s="32"/>
      <c r="N86" s="102"/>
      <c r="O86" s="103"/>
      <c r="P86" s="812"/>
      <c r="Q86" s="812"/>
      <c r="R86" s="812"/>
      <c r="S86" s="812"/>
      <c r="T86" s="812"/>
      <c r="U86" s="812"/>
      <c r="V86" s="32"/>
      <c r="W86" s="32"/>
      <c r="X86" s="32"/>
      <c r="Y86" s="32"/>
      <c r="Z86" s="841" t="s">
        <v>3688</v>
      </c>
      <c r="AA86" s="841"/>
      <c r="AB86" s="165" t="b">
        <v>0</v>
      </c>
      <c r="AC86" s="766" t="s">
        <v>3504</v>
      </c>
      <c r="AD86" s="767"/>
      <c r="AE86" s="32"/>
      <c r="AF86" s="32"/>
      <c r="AG86" s="32"/>
      <c r="AH86" s="32"/>
      <c r="AI86" s="32"/>
      <c r="AJ86" s="32"/>
      <c r="AK86" s="32"/>
      <c r="AL86" s="32"/>
      <c r="AM86" s="32"/>
    </row>
    <row r="87" spans="1:39" ht="15.75">
      <c r="A87" s="32"/>
      <c r="B87" s="32"/>
      <c r="C87" s="32"/>
      <c r="D87" s="922"/>
      <c r="E87" s="922"/>
      <c r="F87" s="922"/>
      <c r="G87" s="32"/>
      <c r="H87" s="828"/>
      <c r="I87" s="828"/>
      <c r="J87" s="101" t="b">
        <v>0</v>
      </c>
      <c r="K87" s="813" t="s">
        <v>3504</v>
      </c>
      <c r="L87" s="813"/>
      <c r="M87" s="32"/>
      <c r="N87" s="102"/>
      <c r="O87" s="103"/>
      <c r="P87" s="812"/>
      <c r="Q87" s="812"/>
      <c r="R87" s="812"/>
      <c r="S87" s="812"/>
      <c r="T87" s="812"/>
      <c r="U87" s="812"/>
      <c r="V87" s="32"/>
      <c r="W87" s="32"/>
      <c r="X87" s="32"/>
      <c r="Y87" s="32"/>
      <c r="Z87" s="842"/>
      <c r="AA87" s="842"/>
      <c r="AB87" s="165" t="b">
        <v>0</v>
      </c>
      <c r="AC87" s="766" t="s">
        <v>3689</v>
      </c>
      <c r="AD87" s="767"/>
      <c r="AE87" s="32"/>
      <c r="AF87" s="36"/>
      <c r="AG87" s="36"/>
      <c r="AH87" s="39"/>
      <c r="AI87" s="39"/>
      <c r="AJ87" s="39"/>
      <c r="AK87" s="32"/>
      <c r="AL87" s="32"/>
      <c r="AM87" s="32"/>
    </row>
    <row r="88" spans="1:39" ht="16.5" thickBot="1">
      <c r="A88" s="32"/>
      <c r="B88" s="32"/>
      <c r="C88" s="32"/>
      <c r="D88" s="922"/>
      <c r="E88" s="922"/>
      <c r="F88" s="922"/>
      <c r="G88" s="32"/>
      <c r="H88" s="32"/>
      <c r="I88" s="32"/>
      <c r="J88" s="32"/>
      <c r="K88" s="32"/>
      <c r="L88" s="32"/>
      <c r="M88" s="32"/>
      <c r="N88" s="102"/>
      <c r="O88" s="103"/>
      <c r="P88" s="812"/>
      <c r="Q88" s="812"/>
      <c r="R88" s="812"/>
      <c r="S88" s="812"/>
      <c r="T88" s="812"/>
      <c r="U88" s="812"/>
      <c r="V88" s="32"/>
      <c r="W88" s="32"/>
      <c r="X88" s="32"/>
      <c r="Y88" s="32"/>
      <c r="Z88" s="842"/>
      <c r="AA88" s="842"/>
      <c r="AB88" s="134" t="b">
        <v>0</v>
      </c>
      <c r="AC88" s="843" t="s">
        <v>3690</v>
      </c>
      <c r="AD88" s="844"/>
      <c r="AE88" s="32"/>
      <c r="AF88" s="36"/>
      <c r="AG88" s="36"/>
      <c r="AH88" s="39"/>
      <c r="AI88" s="39"/>
      <c r="AJ88" s="39"/>
      <c r="AK88" s="32"/>
      <c r="AL88" s="32"/>
      <c r="AM88" s="32"/>
    </row>
    <row r="89" spans="1:39" ht="15.6" customHeight="1">
      <c r="A89" s="32"/>
      <c r="B89" s="852" t="s">
        <v>3691</v>
      </c>
      <c r="C89" s="852"/>
      <c r="D89" s="852"/>
      <c r="E89" s="852"/>
      <c r="F89" s="852"/>
      <c r="G89" s="32"/>
      <c r="H89" s="696" t="s">
        <v>3692</v>
      </c>
      <c r="I89" s="697"/>
      <c r="J89" s="31" t="b">
        <v>1</v>
      </c>
      <c r="K89" s="766" t="s">
        <v>3503</v>
      </c>
      <c r="L89" s="767"/>
      <c r="M89" s="32"/>
      <c r="N89" s="102"/>
      <c r="O89" s="103"/>
      <c r="P89" s="812"/>
      <c r="Q89" s="812"/>
      <c r="R89" s="812"/>
      <c r="S89" s="812"/>
      <c r="T89" s="812"/>
      <c r="U89" s="812"/>
      <c r="V89" s="32"/>
      <c r="W89" s="32"/>
      <c r="X89" s="32"/>
      <c r="Y89" s="32"/>
      <c r="Z89" s="842"/>
      <c r="AA89" s="842"/>
      <c r="AB89" s="131" t="b">
        <v>0</v>
      </c>
      <c r="AC89" s="813" t="s">
        <v>2446</v>
      </c>
      <c r="AD89" s="813"/>
      <c r="AE89" s="32"/>
      <c r="AF89" s="32"/>
      <c r="AG89" s="32"/>
      <c r="AH89" s="32"/>
      <c r="AI89" s="32"/>
      <c r="AJ89" s="32"/>
      <c r="AK89" s="32"/>
      <c r="AL89" s="32"/>
      <c r="AM89" s="32"/>
    </row>
    <row r="90" spans="1:39" ht="16.5" thickBot="1">
      <c r="A90" s="32"/>
      <c r="B90" s="32"/>
      <c r="C90" s="32"/>
      <c r="D90" s="32"/>
      <c r="E90" s="32"/>
      <c r="F90" s="32"/>
      <c r="G90" s="32"/>
      <c r="H90" s="700"/>
      <c r="I90" s="701"/>
      <c r="J90" s="133" t="b">
        <v>0</v>
      </c>
      <c r="K90" s="768" t="s">
        <v>3504</v>
      </c>
      <c r="L90" s="769"/>
      <c r="M90" s="32"/>
      <c r="N90" s="102"/>
      <c r="O90" s="103"/>
      <c r="P90" s="812"/>
      <c r="Q90" s="812"/>
      <c r="R90" s="812"/>
      <c r="S90" s="812"/>
      <c r="T90" s="812"/>
      <c r="U90" s="812"/>
      <c r="V90" s="32"/>
      <c r="W90" s="32"/>
      <c r="X90" s="32"/>
      <c r="Y90" s="32"/>
      <c r="Z90" s="842"/>
      <c r="AA90" s="842"/>
      <c r="AB90" s="131" t="b">
        <v>0</v>
      </c>
      <c r="AC90" s="813" t="s">
        <v>2454</v>
      </c>
      <c r="AD90" s="813"/>
      <c r="AE90" s="32"/>
      <c r="AF90" s="32"/>
      <c r="AG90" s="32"/>
      <c r="AH90" s="32"/>
      <c r="AI90" s="32"/>
      <c r="AJ90" s="32"/>
      <c r="AK90" s="32"/>
      <c r="AL90" s="32"/>
      <c r="AM90" s="32"/>
    </row>
    <row r="91" spans="1:39" ht="16.5" thickBot="1">
      <c r="A91" s="32"/>
      <c r="B91" s="32"/>
      <c r="C91" s="32"/>
      <c r="D91" s="32"/>
      <c r="E91" s="32"/>
      <c r="F91" s="32"/>
      <c r="G91" s="32"/>
      <c r="H91" s="32"/>
      <c r="I91" s="32"/>
      <c r="J91" s="32"/>
      <c r="K91" s="32"/>
      <c r="L91" s="32"/>
      <c r="M91" s="32"/>
      <c r="N91" s="102"/>
      <c r="O91" s="103"/>
      <c r="P91" s="812"/>
      <c r="Q91" s="812"/>
      <c r="R91" s="812"/>
      <c r="S91" s="812"/>
      <c r="T91" s="812"/>
      <c r="U91" s="812"/>
      <c r="V91" s="32"/>
      <c r="W91" s="32"/>
      <c r="X91" s="32"/>
      <c r="Y91" s="32"/>
      <c r="Z91" s="842"/>
      <c r="AA91" s="842"/>
      <c r="AB91" s="135" t="b">
        <v>0</v>
      </c>
      <c r="AC91" s="839" t="s">
        <v>3014</v>
      </c>
      <c r="AD91" s="840"/>
      <c r="AE91" s="32"/>
      <c r="AF91" s="32"/>
      <c r="AG91" s="32"/>
      <c r="AH91" s="32"/>
      <c r="AI91" s="32"/>
      <c r="AJ91" s="32"/>
      <c r="AK91" s="32"/>
      <c r="AL91" s="32"/>
      <c r="AM91" s="32"/>
    </row>
    <row r="92" spans="1:39" ht="16.5" thickBot="1">
      <c r="A92" s="32"/>
      <c r="B92" s="32"/>
      <c r="C92" s="32"/>
      <c r="D92" s="32"/>
      <c r="E92" s="32"/>
      <c r="F92" s="32"/>
      <c r="G92" s="32"/>
      <c r="H92" s="816" t="s">
        <v>3693</v>
      </c>
      <c r="I92" s="817"/>
      <c r="J92" s="31" t="b">
        <f>IF(J58=TRUE,TRUE,FALSE)</f>
        <v>0</v>
      </c>
      <c r="K92" s="766" t="s">
        <v>3503</v>
      </c>
      <c r="L92" s="767"/>
      <c r="M92" s="32"/>
      <c r="N92" s="102"/>
      <c r="O92" s="103"/>
      <c r="P92" s="812"/>
      <c r="Q92" s="812"/>
      <c r="R92" s="812"/>
      <c r="S92" s="812"/>
      <c r="T92" s="812"/>
      <c r="U92" s="812"/>
      <c r="V92" s="32"/>
      <c r="W92" s="32"/>
      <c r="X92" s="32"/>
      <c r="Y92" s="32"/>
      <c r="Z92" s="842"/>
      <c r="AA92" s="842"/>
      <c r="AB92" s="165" t="b">
        <v>0</v>
      </c>
      <c r="AC92" s="768" t="s">
        <v>3694</v>
      </c>
      <c r="AD92" s="769"/>
      <c r="AE92" s="32"/>
      <c r="AF92" s="32"/>
      <c r="AG92" s="32"/>
      <c r="AH92" s="32"/>
      <c r="AI92" s="32"/>
      <c r="AJ92" s="32"/>
      <c r="AK92" s="32"/>
      <c r="AL92" s="32"/>
      <c r="AM92" s="32"/>
    </row>
    <row r="93" spans="1:39" ht="16.5" thickBot="1">
      <c r="A93" s="32"/>
      <c r="B93" s="32"/>
      <c r="C93" s="32"/>
      <c r="D93" s="32"/>
      <c r="E93" s="32"/>
      <c r="F93" s="32"/>
      <c r="G93" s="32"/>
      <c r="H93" s="818"/>
      <c r="I93" s="819"/>
      <c r="J93" s="133" t="b">
        <v>1</v>
      </c>
      <c r="K93" s="768" t="s">
        <v>3504</v>
      </c>
      <c r="L93" s="769"/>
      <c r="M93" s="32"/>
      <c r="N93" s="102"/>
      <c r="O93" s="103"/>
      <c r="P93" s="812"/>
      <c r="Q93" s="812"/>
      <c r="R93" s="812"/>
      <c r="S93" s="812"/>
      <c r="T93" s="812"/>
      <c r="U93" s="812"/>
      <c r="V93" s="32"/>
      <c r="W93" s="32"/>
      <c r="X93" s="32"/>
      <c r="Y93" s="32"/>
      <c r="Z93" s="32"/>
      <c r="AA93" s="32"/>
      <c r="AB93" s="32"/>
      <c r="AC93" s="32"/>
      <c r="AD93" s="32"/>
      <c r="AE93" s="32"/>
      <c r="AF93" s="32"/>
      <c r="AG93" s="32"/>
      <c r="AH93" s="32"/>
      <c r="AI93" s="32"/>
      <c r="AJ93" s="32"/>
      <c r="AK93" s="32"/>
      <c r="AL93" s="32"/>
      <c r="AM93" s="32"/>
    </row>
    <row r="94" spans="1:39" ht="16.5" thickBot="1">
      <c r="A94" s="32"/>
      <c r="B94" s="32"/>
      <c r="C94" s="32"/>
      <c r="D94" s="32"/>
      <c r="E94" s="32"/>
      <c r="F94" s="32"/>
      <c r="G94" s="32"/>
      <c r="H94" s="32"/>
      <c r="I94" s="32"/>
      <c r="J94" s="32"/>
      <c r="K94" s="32"/>
      <c r="L94" s="32"/>
      <c r="M94" s="32"/>
      <c r="N94" s="102"/>
      <c r="O94" s="103"/>
      <c r="P94" s="812"/>
      <c r="Q94" s="812"/>
      <c r="R94" s="812"/>
      <c r="S94" s="812"/>
      <c r="T94" s="812"/>
      <c r="U94" s="812"/>
      <c r="V94" s="32"/>
      <c r="W94" s="32"/>
      <c r="X94" s="32"/>
      <c r="Y94" s="32"/>
      <c r="Z94" s="853" t="s">
        <v>3695</v>
      </c>
      <c r="AA94" s="853"/>
      <c r="AB94" s="853"/>
      <c r="AC94" s="853"/>
      <c r="AD94" s="853"/>
      <c r="AE94" s="32"/>
      <c r="AF94" s="32"/>
      <c r="AG94" s="32"/>
      <c r="AH94" s="32"/>
      <c r="AI94" s="32"/>
      <c r="AJ94" s="32"/>
      <c r="AK94" s="32"/>
      <c r="AL94" s="32"/>
      <c r="AM94" s="32"/>
    </row>
    <row r="95" spans="1:39" ht="15.75">
      <c r="A95" s="32"/>
      <c r="B95" s="32"/>
      <c r="C95" s="32"/>
      <c r="D95" s="32"/>
      <c r="E95" s="32"/>
      <c r="F95" s="32"/>
      <c r="G95" s="32"/>
      <c r="H95" s="816" t="s">
        <v>3696</v>
      </c>
      <c r="I95" s="817"/>
      <c r="J95" s="31" t="b">
        <f>IF(J59=TRUE,TRUE,FALSE)</f>
        <v>0</v>
      </c>
      <c r="K95" s="766" t="s">
        <v>3503</v>
      </c>
      <c r="L95" s="767"/>
      <c r="M95" s="32"/>
      <c r="N95" s="102"/>
      <c r="O95" s="103"/>
      <c r="P95" s="812"/>
      <c r="Q95" s="812"/>
      <c r="R95" s="812"/>
      <c r="S95" s="812"/>
      <c r="T95" s="812"/>
      <c r="U95" s="812"/>
      <c r="V95" s="32"/>
      <c r="W95" s="32"/>
      <c r="X95" s="32"/>
      <c r="Y95" s="32"/>
      <c r="Z95" s="32"/>
      <c r="AA95" s="32"/>
      <c r="AB95" s="32"/>
      <c r="AC95" s="32"/>
      <c r="AD95" s="32"/>
      <c r="AE95" s="32"/>
      <c r="AF95" s="32"/>
      <c r="AG95" s="32"/>
      <c r="AH95" s="32"/>
      <c r="AI95" s="32"/>
      <c r="AJ95" s="32"/>
      <c r="AK95" s="32"/>
      <c r="AL95" s="32"/>
      <c r="AM95" s="32"/>
    </row>
    <row r="96" spans="1:39" ht="16.149999999999999" customHeight="1" thickBot="1">
      <c r="A96" s="32"/>
      <c r="B96" s="32"/>
      <c r="C96" s="32"/>
      <c r="D96" s="32"/>
      <c r="E96" s="32"/>
      <c r="F96" s="32"/>
      <c r="G96" s="32"/>
      <c r="H96" s="818"/>
      <c r="I96" s="819"/>
      <c r="J96" s="133" t="b">
        <v>0</v>
      </c>
      <c r="K96" s="768" t="s">
        <v>3504</v>
      </c>
      <c r="L96" s="769"/>
      <c r="M96" s="32"/>
      <c r="N96" s="103"/>
      <c r="O96" s="806"/>
      <c r="P96" s="806"/>
      <c r="Q96" s="806"/>
      <c r="R96" s="806"/>
      <c r="S96" s="806"/>
      <c r="T96" s="806"/>
      <c r="U96" s="806"/>
      <c r="V96" s="32"/>
      <c r="W96" s="32"/>
      <c r="X96" s="32"/>
      <c r="Y96" s="32"/>
      <c r="Z96" s="32"/>
      <c r="AA96" s="32"/>
      <c r="AB96" s="32"/>
      <c r="AC96" s="32"/>
      <c r="AD96" s="32"/>
      <c r="AE96" s="32"/>
      <c r="AF96" s="32"/>
      <c r="AG96" s="32"/>
      <c r="AH96" s="32"/>
      <c r="AI96" s="32"/>
      <c r="AJ96" s="32"/>
      <c r="AK96" s="32"/>
      <c r="AL96" s="32"/>
      <c r="AM96" s="32"/>
    </row>
    <row r="97" spans="1:39" ht="15.75">
      <c r="A97" s="32"/>
      <c r="B97" s="32"/>
      <c r="C97" s="32"/>
      <c r="D97" s="32"/>
      <c r="E97" s="32"/>
      <c r="F97" s="32"/>
      <c r="G97" s="32"/>
      <c r="H97" s="32"/>
      <c r="I97" s="32"/>
      <c r="J97" s="32"/>
      <c r="K97" s="32"/>
      <c r="L97" s="32"/>
      <c r="M97" s="32"/>
      <c r="N97" s="103"/>
      <c r="O97" s="806"/>
      <c r="P97" s="806"/>
      <c r="Q97" s="806"/>
      <c r="R97" s="806"/>
      <c r="S97" s="806"/>
      <c r="T97" s="806"/>
      <c r="U97" s="806"/>
      <c r="V97" s="32"/>
      <c r="W97" s="32"/>
      <c r="X97" s="32"/>
      <c r="Y97" s="32"/>
      <c r="Z97" s="32"/>
      <c r="AA97" s="32"/>
      <c r="AB97" s="32"/>
      <c r="AC97" s="32"/>
      <c r="AD97" s="32"/>
      <c r="AE97" s="32"/>
      <c r="AF97" s="32"/>
      <c r="AG97" s="32"/>
      <c r="AH97" s="32"/>
      <c r="AI97" s="32"/>
      <c r="AJ97" s="32"/>
      <c r="AK97" s="32"/>
      <c r="AL97" s="32"/>
      <c r="AM97" s="32"/>
    </row>
    <row r="98" spans="1:39" ht="15.75">
      <c r="A98" s="32"/>
      <c r="B98" s="32"/>
      <c r="C98" s="32"/>
      <c r="D98" s="32"/>
      <c r="E98" s="32"/>
      <c r="F98" s="32"/>
      <c r="G98" s="32"/>
      <c r="H98" s="828" t="s">
        <v>3697</v>
      </c>
      <c r="I98" s="828"/>
      <c r="J98" s="101" t="b">
        <v>0</v>
      </c>
      <c r="K98" s="813" t="s">
        <v>3503</v>
      </c>
      <c r="L98" s="813"/>
      <c r="M98" s="32"/>
      <c r="N98" s="103"/>
      <c r="O98" s="811"/>
      <c r="P98" s="811"/>
      <c r="Q98" s="811"/>
      <c r="R98" s="811"/>
      <c r="S98" s="811"/>
      <c r="T98" s="811"/>
      <c r="U98" s="811"/>
      <c r="V98" s="32"/>
      <c r="W98" s="32"/>
      <c r="X98" s="32"/>
      <c r="Y98" s="32"/>
      <c r="Z98" s="32"/>
      <c r="AA98" s="32"/>
      <c r="AB98" s="32"/>
      <c r="AC98" s="32"/>
      <c r="AD98" s="32"/>
      <c r="AE98" s="32"/>
      <c r="AF98" s="32"/>
      <c r="AG98" s="32"/>
      <c r="AH98" s="32"/>
      <c r="AI98" s="32"/>
      <c r="AJ98" s="32"/>
      <c r="AK98" s="32"/>
      <c r="AL98" s="32"/>
      <c r="AM98" s="32"/>
    </row>
    <row r="99" spans="1:39" ht="15.75">
      <c r="A99" s="32"/>
      <c r="B99" s="32"/>
      <c r="C99" s="32"/>
      <c r="D99" s="32"/>
      <c r="E99" s="32"/>
      <c r="F99" s="32"/>
      <c r="G99" s="32"/>
      <c r="H99" s="828"/>
      <c r="I99" s="828"/>
      <c r="J99" s="101" t="b">
        <v>0</v>
      </c>
      <c r="K99" s="813" t="s">
        <v>3504</v>
      </c>
      <c r="L99" s="813"/>
      <c r="M99" s="32"/>
      <c r="N99" s="103"/>
      <c r="O99" s="806"/>
      <c r="P99" s="806"/>
      <c r="Q99" s="806"/>
      <c r="R99" s="806"/>
      <c r="S99" s="806"/>
      <c r="T99" s="806"/>
      <c r="U99" s="806"/>
      <c r="V99" s="32"/>
      <c r="W99" s="32"/>
      <c r="X99" s="32"/>
      <c r="Y99" s="32"/>
      <c r="Z99" s="32"/>
      <c r="AA99" s="32"/>
      <c r="AB99" s="32"/>
      <c r="AC99" s="32"/>
      <c r="AD99" s="32"/>
      <c r="AE99" s="32"/>
      <c r="AF99" s="32"/>
      <c r="AG99" s="32"/>
      <c r="AH99" s="32"/>
      <c r="AI99" s="32"/>
      <c r="AJ99" s="32"/>
      <c r="AK99" s="32"/>
      <c r="AL99" s="32"/>
      <c r="AM99" s="32"/>
    </row>
    <row r="100" spans="1:39" ht="15.75">
      <c r="A100" s="32"/>
      <c r="B100" s="32"/>
      <c r="C100" s="32"/>
      <c r="D100" s="32"/>
      <c r="E100" s="32"/>
      <c r="F100" s="32"/>
      <c r="G100" s="32"/>
      <c r="H100" s="102"/>
      <c r="I100" s="102"/>
      <c r="J100" s="102"/>
      <c r="K100" s="102"/>
      <c r="L100" s="102"/>
      <c r="M100" s="32"/>
      <c r="N100" s="103"/>
      <c r="O100" s="806"/>
      <c r="P100" s="806"/>
      <c r="Q100" s="806"/>
      <c r="R100" s="806"/>
      <c r="S100" s="806"/>
      <c r="T100" s="806"/>
      <c r="U100" s="806"/>
      <c r="V100" s="32"/>
      <c r="W100" s="32"/>
      <c r="X100" s="32"/>
      <c r="Y100" s="32"/>
      <c r="Z100" s="32"/>
      <c r="AA100" s="32"/>
      <c r="AB100" s="32"/>
      <c r="AC100" s="32"/>
      <c r="AD100" s="32"/>
      <c r="AE100" s="32"/>
      <c r="AF100" s="32"/>
      <c r="AG100" s="32"/>
      <c r="AH100" s="32"/>
      <c r="AI100" s="32"/>
      <c r="AJ100" s="32"/>
      <c r="AK100" s="32"/>
      <c r="AL100" s="32"/>
      <c r="AM100" s="32"/>
    </row>
    <row r="101" spans="1:39" ht="15.6" customHeight="1">
      <c r="A101" s="32"/>
      <c r="B101" s="32"/>
      <c r="C101" s="32"/>
      <c r="D101" s="32"/>
      <c r="E101" s="32"/>
      <c r="F101" s="32"/>
      <c r="G101" s="32"/>
      <c r="H101" s="828" t="s">
        <v>3698</v>
      </c>
      <c r="I101" s="828"/>
      <c r="J101" s="101" t="b">
        <v>0</v>
      </c>
      <c r="K101" s="813" t="s">
        <v>3503</v>
      </c>
      <c r="L101" s="813"/>
      <c r="M101" s="32"/>
      <c r="N101" s="103"/>
      <c r="O101" s="806"/>
      <c r="P101" s="806"/>
      <c r="Q101" s="806"/>
      <c r="R101" s="806"/>
      <c r="S101" s="806"/>
      <c r="T101" s="806"/>
      <c r="U101" s="806"/>
      <c r="V101" s="32"/>
      <c r="W101" s="32"/>
      <c r="X101" s="32"/>
      <c r="Y101" s="32"/>
      <c r="Z101" s="32"/>
      <c r="AA101" s="32"/>
      <c r="AB101" s="32"/>
      <c r="AC101" s="32"/>
      <c r="AD101" s="32"/>
      <c r="AE101" s="32"/>
      <c r="AF101" s="32"/>
      <c r="AG101" s="32"/>
      <c r="AH101" s="32"/>
      <c r="AI101" s="32"/>
      <c r="AJ101" s="32"/>
      <c r="AK101" s="32"/>
      <c r="AL101" s="32"/>
      <c r="AM101" s="32"/>
    </row>
    <row r="102" spans="1:39" ht="15.6" customHeight="1">
      <c r="A102" s="32"/>
      <c r="B102" s="32"/>
      <c r="C102" s="32"/>
      <c r="D102" s="32"/>
      <c r="E102" s="32"/>
      <c r="F102" s="32"/>
      <c r="G102" s="32"/>
      <c r="H102" s="828"/>
      <c r="I102" s="828"/>
      <c r="J102" s="101" t="b">
        <v>0</v>
      </c>
      <c r="K102" s="813" t="s">
        <v>3504</v>
      </c>
      <c r="L102" s="813"/>
      <c r="M102" s="32"/>
      <c r="N102" s="103"/>
      <c r="O102" s="806"/>
      <c r="P102" s="806"/>
      <c r="Q102" s="806"/>
      <c r="R102" s="806"/>
      <c r="S102" s="806"/>
      <c r="T102" s="806"/>
      <c r="U102" s="806"/>
      <c r="V102" s="32"/>
      <c r="W102" s="32"/>
      <c r="X102" s="32"/>
      <c r="Y102" s="32"/>
      <c r="Z102" s="32"/>
      <c r="AA102" s="32"/>
      <c r="AB102" s="32"/>
      <c r="AC102" s="32"/>
      <c r="AD102" s="32"/>
      <c r="AE102" s="32"/>
      <c r="AF102" s="32"/>
      <c r="AG102" s="32"/>
      <c r="AH102" s="32"/>
      <c r="AI102" s="32"/>
      <c r="AJ102" s="32"/>
      <c r="AK102" s="32"/>
      <c r="AL102" s="32"/>
      <c r="AM102" s="32"/>
    </row>
    <row r="103" spans="1:39" ht="15.75">
      <c r="A103" s="32"/>
      <c r="B103" s="32"/>
      <c r="C103" s="32"/>
      <c r="D103" s="32"/>
      <c r="E103" s="32"/>
      <c r="F103" s="32"/>
      <c r="G103" s="32"/>
      <c r="H103" s="102"/>
      <c r="I103" s="102"/>
      <c r="J103" s="102"/>
      <c r="K103" s="102"/>
      <c r="L103" s="102"/>
      <c r="M103" s="32"/>
      <c r="N103" s="103"/>
      <c r="O103" s="806"/>
      <c r="P103" s="806"/>
      <c r="Q103" s="806"/>
      <c r="R103" s="806"/>
      <c r="S103" s="806"/>
      <c r="T103" s="806"/>
      <c r="U103" s="806"/>
      <c r="V103" s="32"/>
      <c r="W103" s="32"/>
      <c r="X103" s="32"/>
      <c r="Y103" s="32"/>
      <c r="Z103" s="32"/>
      <c r="AA103" s="32"/>
      <c r="AB103" s="32"/>
      <c r="AC103" s="32"/>
      <c r="AD103" s="32"/>
      <c r="AE103" s="32"/>
      <c r="AF103" s="32"/>
      <c r="AG103" s="32"/>
      <c r="AH103" s="32"/>
      <c r="AI103" s="32"/>
      <c r="AJ103" s="32"/>
      <c r="AK103" s="32"/>
      <c r="AL103" s="32"/>
      <c r="AM103" s="32"/>
    </row>
    <row r="104" spans="1:39" ht="15.75">
      <c r="A104" s="32"/>
      <c r="B104" s="32"/>
      <c r="C104" s="32"/>
      <c r="D104" s="32"/>
      <c r="E104" s="32"/>
      <c r="F104" s="32"/>
      <c r="G104" s="32"/>
      <c r="H104" s="828" t="s">
        <v>3699</v>
      </c>
      <c r="I104" s="828"/>
      <c r="J104" s="101" t="b">
        <v>0</v>
      </c>
      <c r="K104" s="813" t="s">
        <v>3504</v>
      </c>
      <c r="L104" s="813"/>
      <c r="M104" s="32"/>
      <c r="N104" s="103"/>
      <c r="O104" s="806"/>
      <c r="P104" s="806"/>
      <c r="Q104" s="806"/>
      <c r="R104" s="806"/>
      <c r="S104" s="806"/>
      <c r="T104" s="806"/>
      <c r="U104" s="806"/>
      <c r="V104" s="32"/>
      <c r="W104" s="32"/>
      <c r="X104" s="32"/>
      <c r="Y104" s="32"/>
      <c r="Z104" s="32"/>
      <c r="AA104" s="32"/>
      <c r="AB104" s="32"/>
      <c r="AC104" s="32"/>
      <c r="AD104" s="32"/>
      <c r="AE104" s="32"/>
      <c r="AF104" s="32"/>
      <c r="AG104" s="32"/>
      <c r="AH104" s="32"/>
      <c r="AI104" s="32"/>
      <c r="AJ104" s="32"/>
      <c r="AK104" s="32"/>
      <c r="AL104" s="32"/>
      <c r="AM104" s="32"/>
    </row>
    <row r="105" spans="1:39" ht="15.75">
      <c r="A105" s="32"/>
      <c r="B105" s="32"/>
      <c r="C105" s="32"/>
      <c r="D105" s="32"/>
      <c r="E105" s="32"/>
      <c r="F105" s="32"/>
      <c r="G105" s="32"/>
      <c r="H105" s="828"/>
      <c r="I105" s="828"/>
      <c r="J105" s="101" t="b">
        <v>0</v>
      </c>
      <c r="K105" s="813" t="s">
        <v>3700</v>
      </c>
      <c r="L105" s="813"/>
      <c r="M105" s="32"/>
      <c r="N105" s="103"/>
      <c r="O105" s="806"/>
      <c r="P105" s="806"/>
      <c r="Q105" s="806"/>
      <c r="R105" s="806"/>
      <c r="S105" s="806"/>
      <c r="T105" s="806"/>
      <c r="U105" s="806"/>
      <c r="V105" s="32"/>
      <c r="W105" s="32"/>
      <c r="X105" s="32"/>
      <c r="Y105" s="32"/>
      <c r="Z105" s="32"/>
      <c r="AA105" s="32"/>
      <c r="AB105" s="32"/>
      <c r="AC105" s="32"/>
      <c r="AD105" s="32"/>
      <c r="AE105" s="32"/>
      <c r="AF105" s="32"/>
      <c r="AG105" s="32"/>
      <c r="AH105" s="32"/>
      <c r="AI105" s="32"/>
      <c r="AJ105" s="32"/>
      <c r="AK105" s="32"/>
      <c r="AL105" s="32"/>
      <c r="AM105" s="32"/>
    </row>
    <row r="106" spans="1:39" ht="15.75">
      <c r="A106" s="32"/>
      <c r="B106" s="32"/>
      <c r="C106" s="32"/>
      <c r="D106" s="32"/>
      <c r="E106" s="32"/>
      <c r="F106" s="32"/>
      <c r="G106" s="32"/>
      <c r="H106" s="828"/>
      <c r="I106" s="828"/>
      <c r="J106" s="101" t="b">
        <v>0</v>
      </c>
      <c r="K106" s="813" t="s">
        <v>3701</v>
      </c>
      <c r="L106" s="813"/>
      <c r="M106" s="32"/>
      <c r="N106" s="103"/>
      <c r="O106" s="806"/>
      <c r="P106" s="806"/>
      <c r="Q106" s="806"/>
      <c r="R106" s="806"/>
      <c r="S106" s="806"/>
      <c r="T106" s="806"/>
      <c r="U106" s="806"/>
      <c r="V106" s="32"/>
      <c r="W106" s="32"/>
      <c r="X106" s="32"/>
      <c r="Y106" s="32"/>
      <c r="Z106" s="32"/>
      <c r="AA106" s="32"/>
      <c r="AB106" s="32"/>
      <c r="AC106" s="32"/>
      <c r="AD106" s="32"/>
      <c r="AE106" s="32"/>
      <c r="AF106" s="32"/>
      <c r="AG106" s="32"/>
      <c r="AH106" s="32"/>
      <c r="AI106" s="32"/>
      <c r="AJ106" s="32"/>
      <c r="AK106" s="32"/>
      <c r="AL106" s="32"/>
      <c r="AM106" s="32"/>
    </row>
    <row r="107" spans="1:39" ht="16.5" thickBot="1">
      <c r="A107" s="32"/>
      <c r="B107" s="32"/>
      <c r="C107" s="32"/>
      <c r="D107" s="32"/>
      <c r="E107" s="32"/>
      <c r="F107" s="32"/>
      <c r="G107" s="32"/>
      <c r="H107" s="32"/>
      <c r="I107" s="32"/>
      <c r="J107" s="32"/>
      <c r="K107" s="32"/>
      <c r="L107" s="32"/>
      <c r="M107" s="32"/>
      <c r="N107" s="103"/>
      <c r="O107" s="806"/>
      <c r="P107" s="806"/>
      <c r="Q107" s="806"/>
      <c r="R107" s="806"/>
      <c r="S107" s="806"/>
      <c r="T107" s="806"/>
      <c r="U107" s="806"/>
      <c r="V107" s="32"/>
      <c r="W107" s="32"/>
      <c r="X107" s="32"/>
      <c r="Y107" s="32"/>
      <c r="Z107" s="32"/>
      <c r="AA107" s="32"/>
      <c r="AB107" s="32"/>
      <c r="AC107" s="32"/>
      <c r="AD107" s="32"/>
      <c r="AE107" s="32"/>
      <c r="AF107" s="32"/>
      <c r="AG107" s="32"/>
      <c r="AH107" s="32"/>
      <c r="AI107" s="32"/>
      <c r="AJ107" s="32"/>
      <c r="AK107" s="32"/>
      <c r="AL107" s="32"/>
      <c r="AM107" s="32"/>
    </row>
    <row r="108" spans="1:39" ht="15.75">
      <c r="A108" s="32"/>
      <c r="B108" s="32"/>
      <c r="C108" s="32"/>
      <c r="D108" s="32"/>
      <c r="E108" s="32"/>
      <c r="F108" s="32"/>
      <c r="G108" s="32"/>
      <c r="H108" s="696" t="s">
        <v>3702</v>
      </c>
      <c r="I108" s="697"/>
      <c r="J108" s="31" t="b">
        <v>0</v>
      </c>
      <c r="K108" s="866" t="s">
        <v>3504</v>
      </c>
      <c r="L108" s="867"/>
      <c r="M108" s="32"/>
      <c r="N108" s="103"/>
      <c r="O108" s="811"/>
      <c r="P108" s="811"/>
      <c r="Q108" s="811"/>
      <c r="R108" s="811"/>
      <c r="S108" s="811"/>
      <c r="T108" s="811"/>
      <c r="U108" s="811"/>
      <c r="V108" s="32"/>
      <c r="W108" s="32"/>
      <c r="X108" s="32"/>
      <c r="Y108" s="32"/>
      <c r="Z108" s="32"/>
      <c r="AA108" s="32"/>
      <c r="AB108" s="32"/>
      <c r="AC108" s="32"/>
      <c r="AD108" s="32"/>
      <c r="AE108" s="32"/>
      <c r="AF108" s="32"/>
      <c r="AG108" s="32"/>
      <c r="AH108" s="32"/>
      <c r="AI108" s="32"/>
      <c r="AJ108" s="32"/>
      <c r="AK108" s="32"/>
      <c r="AL108" s="32"/>
      <c r="AM108" s="32"/>
    </row>
    <row r="109" spans="1:39" ht="15.75">
      <c r="A109" s="32"/>
      <c r="B109" s="32"/>
      <c r="C109" s="32"/>
      <c r="D109" s="32"/>
      <c r="E109" s="32"/>
      <c r="F109" s="32"/>
      <c r="G109" s="32"/>
      <c r="H109" s="698"/>
      <c r="I109" s="699"/>
      <c r="J109" s="127" t="b">
        <v>0</v>
      </c>
      <c r="K109" s="843" t="s">
        <v>3703</v>
      </c>
      <c r="L109" s="844"/>
      <c r="M109" s="32"/>
      <c r="N109" s="103"/>
      <c r="O109" s="806"/>
      <c r="P109" s="806"/>
      <c r="Q109" s="806"/>
      <c r="R109" s="806"/>
      <c r="S109" s="806"/>
      <c r="T109" s="806"/>
      <c r="U109" s="806"/>
      <c r="V109" s="32"/>
      <c r="W109" s="32"/>
      <c r="X109" s="32"/>
      <c r="Y109" s="32"/>
      <c r="Z109" s="32"/>
      <c r="AA109" s="32"/>
      <c r="AB109" s="32"/>
      <c r="AC109" s="32"/>
      <c r="AD109" s="32"/>
      <c r="AE109" s="32"/>
      <c r="AF109" s="32"/>
      <c r="AG109" s="32"/>
      <c r="AH109" s="32"/>
      <c r="AI109" s="32"/>
      <c r="AJ109" s="32"/>
      <c r="AK109" s="32"/>
      <c r="AL109" s="32"/>
      <c r="AM109" s="32"/>
    </row>
    <row r="110" spans="1:39" ht="16.5" thickBot="1">
      <c r="A110" s="32"/>
      <c r="B110" s="32"/>
      <c r="C110" s="32"/>
      <c r="D110" s="32"/>
      <c r="E110" s="32"/>
      <c r="F110" s="32"/>
      <c r="G110" s="32"/>
      <c r="H110" s="700"/>
      <c r="I110" s="872"/>
      <c r="J110" s="101" t="b">
        <v>0</v>
      </c>
      <c r="K110" s="813" t="s">
        <v>3704</v>
      </c>
      <c r="L110" s="813"/>
      <c r="M110" s="32"/>
      <c r="N110" s="103"/>
      <c r="O110" s="806"/>
      <c r="P110" s="806"/>
      <c r="Q110" s="806"/>
      <c r="R110" s="806"/>
      <c r="S110" s="806"/>
      <c r="T110" s="806"/>
      <c r="U110" s="806"/>
      <c r="V110" s="32"/>
      <c r="W110" s="32"/>
      <c r="X110" s="32"/>
      <c r="Y110" s="32"/>
      <c r="Z110" s="32"/>
      <c r="AA110" s="32"/>
      <c r="AB110" s="32"/>
      <c r="AC110" s="32"/>
      <c r="AD110" s="32"/>
      <c r="AE110" s="32"/>
      <c r="AF110" s="32"/>
      <c r="AG110" s="32"/>
      <c r="AH110" s="32"/>
      <c r="AI110" s="32"/>
      <c r="AJ110" s="32"/>
      <c r="AK110" s="32"/>
      <c r="AL110" s="32"/>
      <c r="AM110" s="32"/>
    </row>
    <row r="111" spans="1:39" ht="15.75">
      <c r="A111" s="32"/>
      <c r="B111" s="32"/>
      <c r="C111" s="32"/>
      <c r="D111" s="32"/>
      <c r="E111" s="32"/>
      <c r="F111" s="32"/>
      <c r="G111" s="32"/>
      <c r="H111" s="32"/>
      <c r="I111" s="32"/>
      <c r="J111" s="32"/>
      <c r="K111" s="32"/>
      <c r="L111" s="32"/>
      <c r="M111" s="32"/>
      <c r="N111" s="103"/>
      <c r="O111" s="806"/>
      <c r="P111" s="806"/>
      <c r="Q111" s="806"/>
      <c r="R111" s="806"/>
      <c r="S111" s="806"/>
      <c r="T111" s="806"/>
      <c r="U111" s="806"/>
      <c r="V111" s="32"/>
      <c r="W111" s="32"/>
      <c r="X111" s="32"/>
      <c r="Y111" s="32"/>
      <c r="Z111" s="32"/>
      <c r="AA111" s="32"/>
      <c r="AB111" s="32"/>
      <c r="AC111" s="32"/>
      <c r="AD111" s="32"/>
      <c r="AE111" s="32"/>
      <c r="AF111" s="32"/>
      <c r="AG111" s="32"/>
      <c r="AH111" s="32"/>
      <c r="AI111" s="32"/>
      <c r="AJ111" s="32"/>
      <c r="AK111" s="32"/>
      <c r="AL111" s="32"/>
      <c r="AM111" s="32"/>
    </row>
    <row r="112" spans="1:39" ht="15.75">
      <c r="A112" s="32"/>
      <c r="B112" s="32"/>
      <c r="C112" s="32"/>
      <c r="D112" s="32"/>
      <c r="E112" s="32"/>
      <c r="F112" s="32"/>
      <c r="G112" s="32"/>
      <c r="H112" s="846" t="s">
        <v>3705</v>
      </c>
      <c r="I112" s="846"/>
      <c r="J112" s="81" t="b">
        <v>0</v>
      </c>
      <c r="K112" s="770" t="s">
        <v>3504</v>
      </c>
      <c r="L112" s="830"/>
      <c r="M112" s="32"/>
      <c r="N112" s="103"/>
      <c r="O112" s="806"/>
      <c r="P112" s="806"/>
      <c r="Q112" s="806"/>
      <c r="R112" s="806"/>
      <c r="S112" s="806"/>
      <c r="T112" s="806"/>
      <c r="U112" s="806"/>
      <c r="V112" s="32"/>
      <c r="W112" s="32"/>
      <c r="X112" s="32"/>
      <c r="Y112" s="32"/>
      <c r="Z112" s="32"/>
      <c r="AA112" s="32"/>
      <c r="AB112" s="32"/>
      <c r="AC112" s="32"/>
      <c r="AD112" s="32"/>
      <c r="AE112" s="32"/>
      <c r="AF112" s="32"/>
      <c r="AG112" s="32"/>
      <c r="AH112" s="32"/>
      <c r="AI112" s="32"/>
      <c r="AJ112" s="32"/>
      <c r="AK112" s="32"/>
      <c r="AL112" s="32"/>
      <c r="AM112" s="32"/>
    </row>
    <row r="113" spans="1:39" ht="15.75">
      <c r="A113" s="32"/>
      <c r="B113" s="32"/>
      <c r="C113" s="32"/>
      <c r="D113" s="32"/>
      <c r="E113" s="32"/>
      <c r="F113" s="32"/>
      <c r="G113" s="32"/>
      <c r="H113" s="842"/>
      <c r="I113" s="842"/>
      <c r="J113" s="628" t="b">
        <v>0</v>
      </c>
      <c r="K113" s="864" t="s">
        <v>2064</v>
      </c>
      <c r="L113" s="865"/>
      <c r="M113" s="40"/>
      <c r="N113" s="103"/>
      <c r="O113" s="806"/>
      <c r="P113" s="806"/>
      <c r="Q113" s="806"/>
      <c r="R113" s="806"/>
      <c r="S113" s="806"/>
      <c r="T113" s="806"/>
      <c r="U113" s="806"/>
      <c r="V113" s="32"/>
      <c r="W113" s="32"/>
      <c r="X113" s="32"/>
      <c r="Y113" s="32"/>
      <c r="Z113" s="32"/>
      <c r="AA113" s="32"/>
      <c r="AB113" s="32"/>
      <c r="AC113" s="32"/>
      <c r="AD113" s="32"/>
      <c r="AE113" s="32"/>
      <c r="AF113" s="32"/>
      <c r="AG113" s="32"/>
      <c r="AH113" s="32"/>
      <c r="AI113" s="32"/>
      <c r="AJ113" s="32"/>
      <c r="AK113" s="32"/>
      <c r="AL113" s="32"/>
      <c r="AM113" s="32"/>
    </row>
    <row r="114" spans="1:39" ht="15.75">
      <c r="A114" s="32"/>
      <c r="B114" s="32"/>
      <c r="C114" s="32"/>
      <c r="D114" s="32"/>
      <c r="E114" s="32"/>
      <c r="F114" s="32"/>
      <c r="G114" s="32"/>
      <c r="H114" s="842"/>
      <c r="I114" s="842"/>
      <c r="J114" s="81" t="b">
        <v>0</v>
      </c>
      <c r="K114" s="770" t="s">
        <v>3706</v>
      </c>
      <c r="L114" s="830"/>
      <c r="M114" s="32"/>
      <c r="N114" s="103"/>
      <c r="O114" s="806"/>
      <c r="P114" s="806"/>
      <c r="Q114" s="806"/>
      <c r="R114" s="806"/>
      <c r="S114" s="806"/>
      <c r="T114" s="806"/>
      <c r="U114" s="806"/>
      <c r="V114" s="32"/>
      <c r="W114" s="32"/>
      <c r="X114" s="32"/>
      <c r="Y114" s="32"/>
      <c r="Z114" s="32"/>
      <c r="AA114" s="32"/>
      <c r="AB114" s="32"/>
      <c r="AC114" s="32"/>
      <c r="AD114" s="32"/>
      <c r="AE114" s="32"/>
      <c r="AF114" s="32"/>
      <c r="AG114" s="32"/>
      <c r="AH114" s="32"/>
      <c r="AI114" s="32"/>
      <c r="AJ114" s="32"/>
      <c r="AK114" s="32"/>
      <c r="AL114" s="32"/>
      <c r="AM114" s="32"/>
    </row>
    <row r="115" spans="1:39" ht="15.75">
      <c r="A115" s="32"/>
      <c r="B115" s="32"/>
      <c r="C115" s="32"/>
      <c r="D115" s="32"/>
      <c r="E115" s="32"/>
      <c r="F115" s="32"/>
      <c r="G115" s="32"/>
      <c r="H115" s="842"/>
      <c r="I115" s="842"/>
      <c r="J115" s="81" t="b">
        <v>0</v>
      </c>
      <c r="K115" s="770" t="s">
        <v>3639</v>
      </c>
      <c r="L115" s="830"/>
      <c r="M115" s="32"/>
      <c r="N115" s="103"/>
      <c r="O115" s="806"/>
      <c r="P115" s="806"/>
      <c r="Q115" s="806"/>
      <c r="R115" s="806"/>
      <c r="S115" s="806"/>
      <c r="T115" s="806"/>
      <c r="U115" s="806"/>
      <c r="V115" s="32"/>
      <c r="W115" s="32"/>
      <c r="X115" s="32"/>
      <c r="Y115" s="32"/>
      <c r="Z115" s="32"/>
      <c r="AA115" s="32"/>
      <c r="AB115" s="32"/>
      <c r="AC115" s="32"/>
      <c r="AD115" s="32"/>
      <c r="AE115" s="32"/>
      <c r="AF115" s="32"/>
      <c r="AG115" s="32"/>
      <c r="AH115" s="32"/>
      <c r="AI115" s="32"/>
      <c r="AJ115" s="32"/>
      <c r="AK115" s="32"/>
      <c r="AL115" s="32"/>
      <c r="AM115" s="32"/>
    </row>
    <row r="116" spans="1:39" ht="15.75">
      <c r="A116" s="32"/>
      <c r="B116" s="32"/>
      <c r="C116" s="32"/>
      <c r="D116" s="32"/>
      <c r="E116" s="32"/>
      <c r="F116" s="32"/>
      <c r="G116" s="32"/>
      <c r="H116" s="842"/>
      <c r="I116" s="842"/>
      <c r="J116" s="81" t="b">
        <v>0</v>
      </c>
      <c r="K116" s="770" t="s">
        <v>3707</v>
      </c>
      <c r="L116" s="830"/>
      <c r="M116" s="32"/>
      <c r="N116" s="103"/>
      <c r="O116" s="806"/>
      <c r="P116" s="806"/>
      <c r="Q116" s="806"/>
      <c r="R116" s="806"/>
      <c r="S116" s="806"/>
      <c r="T116" s="806"/>
      <c r="U116" s="806"/>
      <c r="V116" s="32"/>
      <c r="W116" s="32"/>
      <c r="X116" s="32"/>
      <c r="Y116" s="32"/>
      <c r="Z116" s="32"/>
      <c r="AA116" s="32"/>
      <c r="AB116" s="32"/>
      <c r="AC116" s="32"/>
      <c r="AD116" s="32"/>
      <c r="AE116" s="32"/>
      <c r="AF116" s="32"/>
      <c r="AG116" s="32"/>
      <c r="AH116" s="32"/>
      <c r="AI116" s="32"/>
      <c r="AJ116" s="32"/>
      <c r="AK116" s="32"/>
      <c r="AL116" s="32"/>
      <c r="AM116" s="32"/>
    </row>
    <row r="117" spans="1:39" ht="15.75">
      <c r="A117" s="32"/>
      <c r="B117" s="32"/>
      <c r="C117" s="32"/>
      <c r="D117" s="32"/>
      <c r="E117" s="32"/>
      <c r="F117" s="32"/>
      <c r="G117" s="32"/>
      <c r="H117" s="842"/>
      <c r="I117" s="842"/>
      <c r="J117" s="81" t="b">
        <v>0</v>
      </c>
      <c r="K117" s="770" t="s">
        <v>3708</v>
      </c>
      <c r="L117" s="830"/>
      <c r="M117" s="32"/>
      <c r="N117" s="103"/>
      <c r="O117" s="806"/>
      <c r="P117" s="806"/>
      <c r="Q117" s="806"/>
      <c r="R117" s="806"/>
      <c r="S117" s="806"/>
      <c r="T117" s="806"/>
      <c r="U117" s="806"/>
      <c r="V117" s="32"/>
      <c r="W117" s="32"/>
      <c r="X117" s="32"/>
      <c r="Y117" s="32"/>
      <c r="Z117" s="32"/>
      <c r="AA117" s="32"/>
      <c r="AB117" s="32"/>
      <c r="AC117" s="32"/>
      <c r="AD117" s="32"/>
      <c r="AE117" s="32"/>
      <c r="AF117" s="32"/>
      <c r="AG117" s="32"/>
      <c r="AH117" s="32"/>
      <c r="AI117" s="32"/>
      <c r="AJ117" s="32"/>
      <c r="AK117" s="32"/>
      <c r="AL117" s="32"/>
      <c r="AM117" s="32"/>
    </row>
    <row r="118" spans="1:39" ht="15.75">
      <c r="A118" s="32"/>
      <c r="B118" s="32"/>
      <c r="C118" s="32"/>
      <c r="D118" s="32"/>
      <c r="E118" s="32"/>
      <c r="F118" s="32"/>
      <c r="G118" s="32"/>
      <c r="H118" s="842"/>
      <c r="I118" s="842"/>
      <c r="J118" s="628" t="b">
        <v>0</v>
      </c>
      <c r="K118" s="864" t="s">
        <v>3709</v>
      </c>
      <c r="L118" s="865"/>
      <c r="M118" s="32"/>
      <c r="N118" s="103"/>
      <c r="O118" s="806"/>
      <c r="P118" s="806"/>
      <c r="Q118" s="806"/>
      <c r="R118" s="806"/>
      <c r="S118" s="806"/>
      <c r="T118" s="806"/>
      <c r="U118" s="806"/>
      <c r="V118" s="32"/>
      <c r="W118" s="32"/>
      <c r="X118" s="32"/>
      <c r="Y118" s="32"/>
      <c r="Z118" s="32"/>
      <c r="AA118" s="32"/>
      <c r="AB118" s="32"/>
      <c r="AC118" s="32"/>
      <c r="AD118" s="32"/>
      <c r="AE118" s="32"/>
      <c r="AF118" s="32"/>
      <c r="AG118" s="32"/>
      <c r="AH118" s="32"/>
      <c r="AI118" s="32"/>
      <c r="AJ118" s="32"/>
      <c r="AK118" s="32"/>
      <c r="AL118" s="32"/>
      <c r="AM118" s="32"/>
    </row>
    <row r="119" spans="1:39" ht="15.75">
      <c r="A119" s="32"/>
      <c r="B119" s="32"/>
      <c r="C119" s="32"/>
      <c r="D119" s="32"/>
      <c r="E119" s="32"/>
      <c r="F119" s="32"/>
      <c r="G119" s="32"/>
      <c r="H119" s="842"/>
      <c r="I119" s="842"/>
      <c r="J119" s="81" t="b">
        <v>0</v>
      </c>
      <c r="K119" s="770" t="s">
        <v>3636</v>
      </c>
      <c r="L119" s="830"/>
      <c r="M119" s="32"/>
      <c r="N119" s="103"/>
      <c r="O119" s="806"/>
      <c r="P119" s="806"/>
      <c r="Q119" s="806"/>
      <c r="R119" s="806"/>
      <c r="S119" s="806"/>
      <c r="T119" s="806"/>
      <c r="U119" s="806"/>
      <c r="V119" s="32"/>
      <c r="W119" s="32"/>
      <c r="X119" s="32"/>
      <c r="Y119" s="32"/>
      <c r="Z119" s="32"/>
      <c r="AA119" s="32"/>
      <c r="AB119" s="32"/>
      <c r="AC119" s="32"/>
      <c r="AD119" s="32"/>
      <c r="AE119" s="32"/>
      <c r="AF119" s="32"/>
      <c r="AG119" s="32"/>
      <c r="AH119" s="32"/>
      <c r="AI119" s="32"/>
      <c r="AJ119" s="32"/>
      <c r="AK119" s="32"/>
      <c r="AL119" s="32"/>
      <c r="AM119" s="32"/>
    </row>
    <row r="120" spans="1:39" ht="16.5" thickBot="1">
      <c r="A120" s="32"/>
      <c r="B120" s="32"/>
      <c r="C120" s="32"/>
      <c r="D120" s="32"/>
      <c r="E120" s="32"/>
      <c r="F120" s="32"/>
      <c r="G120" s="32"/>
      <c r="H120" s="32"/>
      <c r="I120" s="32"/>
      <c r="J120" s="32"/>
      <c r="K120" s="32"/>
      <c r="L120" s="32"/>
      <c r="M120" s="32"/>
      <c r="N120" s="103"/>
      <c r="O120" s="806"/>
      <c r="P120" s="806"/>
      <c r="Q120" s="806"/>
      <c r="R120" s="806"/>
      <c r="S120" s="806"/>
      <c r="T120" s="806"/>
      <c r="U120" s="806"/>
      <c r="V120" s="32"/>
      <c r="W120" s="32"/>
      <c r="X120" s="32"/>
      <c r="Y120" s="32"/>
      <c r="Z120" s="32"/>
      <c r="AA120" s="32"/>
      <c r="AB120" s="32"/>
      <c r="AC120" s="32"/>
      <c r="AD120" s="32"/>
      <c r="AE120" s="32"/>
      <c r="AF120" s="32"/>
      <c r="AG120" s="32"/>
      <c r="AH120" s="32"/>
      <c r="AI120" s="32"/>
      <c r="AJ120" s="32"/>
      <c r="AK120" s="32"/>
      <c r="AL120" s="32"/>
      <c r="AM120" s="32"/>
    </row>
    <row r="121" spans="1:39" ht="15.75">
      <c r="A121" s="32"/>
      <c r="B121" s="32"/>
      <c r="C121" s="32"/>
      <c r="D121" s="32"/>
      <c r="E121" s="32"/>
      <c r="F121" s="32"/>
      <c r="G121" s="32"/>
      <c r="H121" s="860" t="s">
        <v>3710</v>
      </c>
      <c r="I121" s="861"/>
      <c r="J121" s="31" t="b">
        <v>0</v>
      </c>
      <c r="K121" s="766" t="s">
        <v>3711</v>
      </c>
      <c r="L121" s="767"/>
      <c r="M121" s="32"/>
      <c r="N121" s="103"/>
      <c r="O121" s="806"/>
      <c r="P121" s="806"/>
      <c r="Q121" s="806"/>
      <c r="R121" s="806"/>
      <c r="S121" s="806"/>
      <c r="T121" s="806"/>
      <c r="U121" s="806"/>
      <c r="V121" s="32"/>
      <c r="W121" s="32"/>
      <c r="X121" s="32"/>
      <c r="Y121" s="32"/>
      <c r="Z121" s="32"/>
      <c r="AA121" s="32"/>
      <c r="AB121" s="32"/>
      <c r="AC121" s="32"/>
      <c r="AD121" s="32"/>
      <c r="AE121" s="32"/>
      <c r="AF121" s="32"/>
      <c r="AG121" s="32"/>
      <c r="AH121" s="32"/>
      <c r="AI121" s="32"/>
      <c r="AJ121" s="32"/>
      <c r="AK121" s="32"/>
      <c r="AL121" s="32"/>
      <c r="AM121" s="32"/>
    </row>
    <row r="122" spans="1:39" ht="16.5" thickBot="1">
      <c r="A122" s="32"/>
      <c r="B122" s="32"/>
      <c r="C122" s="32"/>
      <c r="D122" s="32"/>
      <c r="E122" s="32"/>
      <c r="F122" s="32"/>
      <c r="G122" s="32"/>
      <c r="H122" s="862"/>
      <c r="I122" s="863"/>
      <c r="J122" s="133" t="b">
        <v>0</v>
      </c>
      <c r="K122" s="768" t="s">
        <v>3712</v>
      </c>
      <c r="L122" s="769"/>
      <c r="M122" s="32"/>
      <c r="N122" s="103"/>
      <c r="O122" s="806"/>
      <c r="P122" s="806"/>
      <c r="Q122" s="806"/>
      <c r="R122" s="806"/>
      <c r="S122" s="806"/>
      <c r="T122" s="806"/>
      <c r="U122" s="806"/>
      <c r="V122" s="32"/>
      <c r="W122" s="32"/>
      <c r="X122" s="32"/>
      <c r="Y122" s="32"/>
      <c r="Z122" s="32"/>
      <c r="AA122" s="32"/>
      <c r="AB122" s="32"/>
      <c r="AC122" s="32"/>
      <c r="AD122" s="32"/>
      <c r="AE122" s="32"/>
      <c r="AF122" s="32"/>
      <c r="AG122" s="32"/>
      <c r="AH122" s="32"/>
      <c r="AI122" s="32"/>
      <c r="AJ122" s="32"/>
      <c r="AK122" s="32"/>
      <c r="AL122" s="32"/>
      <c r="AM122" s="32"/>
    </row>
    <row r="123" spans="1:39" ht="16.5" thickBot="1">
      <c r="A123" s="32"/>
      <c r="B123" s="32"/>
      <c r="C123" s="32"/>
      <c r="D123" s="32"/>
      <c r="E123" s="32"/>
      <c r="F123" s="32"/>
      <c r="G123" s="32"/>
      <c r="H123" s="32"/>
      <c r="I123" s="32"/>
      <c r="J123" s="32"/>
      <c r="K123" s="32"/>
      <c r="L123" s="32"/>
      <c r="M123" s="32"/>
      <c r="N123" s="103"/>
      <c r="O123" s="806"/>
      <c r="P123" s="806"/>
      <c r="Q123" s="806"/>
      <c r="R123" s="806"/>
      <c r="S123" s="806"/>
      <c r="T123" s="806"/>
      <c r="U123" s="806"/>
      <c r="V123" s="32"/>
      <c r="W123" s="32"/>
      <c r="X123" s="32"/>
      <c r="Y123" s="32"/>
      <c r="Z123" s="32"/>
      <c r="AA123" s="32"/>
      <c r="AB123" s="32"/>
      <c r="AC123" s="32"/>
      <c r="AD123" s="32"/>
      <c r="AE123" s="32"/>
      <c r="AF123" s="32"/>
      <c r="AG123" s="32"/>
      <c r="AH123" s="32"/>
      <c r="AI123" s="32"/>
      <c r="AJ123" s="32"/>
      <c r="AK123" s="32"/>
      <c r="AL123" s="32"/>
      <c r="AM123" s="32"/>
    </row>
    <row r="124" spans="1:39" ht="15.75">
      <c r="A124" s="32"/>
      <c r="B124" s="32"/>
      <c r="C124" s="32"/>
      <c r="D124" s="32"/>
      <c r="E124" s="32"/>
      <c r="F124" s="32"/>
      <c r="G124" s="32"/>
      <c r="H124" s="860" t="s">
        <v>3713</v>
      </c>
      <c r="I124" s="861"/>
      <c r="J124" s="31" t="b">
        <v>0</v>
      </c>
      <c r="K124" s="766" t="s">
        <v>3503</v>
      </c>
      <c r="L124" s="767"/>
      <c r="M124" s="32"/>
      <c r="N124" s="103"/>
      <c r="O124" s="806"/>
      <c r="P124" s="806"/>
      <c r="Q124" s="806"/>
      <c r="R124" s="806"/>
      <c r="S124" s="806"/>
      <c r="T124" s="806"/>
      <c r="U124" s="806"/>
      <c r="V124" s="32"/>
      <c r="W124" s="32"/>
      <c r="X124" s="32"/>
      <c r="Y124" s="32"/>
      <c r="Z124" s="32"/>
      <c r="AA124" s="32"/>
      <c r="AB124" s="32"/>
      <c r="AC124" s="32"/>
      <c r="AD124" s="32"/>
      <c r="AE124" s="32"/>
      <c r="AF124" s="32"/>
      <c r="AG124" s="32"/>
      <c r="AH124" s="32"/>
      <c r="AI124" s="32"/>
      <c r="AJ124" s="32"/>
      <c r="AK124" s="32"/>
      <c r="AL124" s="32"/>
      <c r="AM124" s="32"/>
    </row>
    <row r="125" spans="1:39" ht="16.5" thickBot="1">
      <c r="A125" s="32"/>
      <c r="B125" s="32"/>
      <c r="C125" s="32"/>
      <c r="D125" s="32"/>
      <c r="E125" s="32"/>
      <c r="F125" s="32"/>
      <c r="G125" s="32"/>
      <c r="H125" s="862"/>
      <c r="I125" s="863"/>
      <c r="J125" s="133" t="b">
        <v>0</v>
      </c>
      <c r="K125" s="768" t="s">
        <v>3504</v>
      </c>
      <c r="L125" s="769"/>
      <c r="M125" s="32"/>
      <c r="N125" s="103"/>
      <c r="O125" s="806"/>
      <c r="P125" s="806"/>
      <c r="Q125" s="806"/>
      <c r="R125" s="806"/>
      <c r="S125" s="806"/>
      <c r="T125" s="806"/>
      <c r="U125" s="806"/>
      <c r="V125" s="32"/>
      <c r="W125" s="32"/>
      <c r="X125" s="32"/>
      <c r="Y125" s="32"/>
      <c r="Z125" s="32"/>
      <c r="AA125" s="32"/>
      <c r="AB125" s="32"/>
      <c r="AC125" s="32"/>
      <c r="AD125" s="32"/>
      <c r="AE125" s="32"/>
      <c r="AF125" s="32"/>
      <c r="AG125" s="32"/>
      <c r="AH125" s="32"/>
      <c r="AI125" s="32"/>
      <c r="AJ125" s="32"/>
      <c r="AK125" s="32"/>
      <c r="AL125" s="32"/>
      <c r="AM125" s="32"/>
    </row>
    <row r="126" spans="1:39" ht="16.5" thickBot="1">
      <c r="A126" s="32"/>
      <c r="B126" s="32"/>
      <c r="C126" s="32"/>
      <c r="D126" s="32"/>
      <c r="E126" s="32"/>
      <c r="F126" s="32"/>
      <c r="G126" s="32"/>
      <c r="H126" s="32"/>
      <c r="I126" s="32"/>
      <c r="J126" s="32"/>
      <c r="K126" s="32"/>
      <c r="L126" s="32"/>
      <c r="M126" s="32"/>
      <c r="N126" s="103"/>
      <c r="O126" s="806"/>
      <c r="P126" s="806"/>
      <c r="Q126" s="806"/>
      <c r="R126" s="806"/>
      <c r="S126" s="806"/>
      <c r="T126" s="806"/>
      <c r="U126" s="806"/>
      <c r="V126" s="32"/>
      <c r="W126" s="32"/>
      <c r="X126" s="32"/>
      <c r="Y126" s="32"/>
      <c r="Z126" s="32"/>
      <c r="AA126" s="32"/>
      <c r="AB126" s="32"/>
      <c r="AC126" s="32"/>
      <c r="AD126" s="32"/>
      <c r="AE126" s="32"/>
      <c r="AF126" s="32"/>
      <c r="AG126" s="32"/>
      <c r="AH126" s="32"/>
      <c r="AI126" s="32"/>
      <c r="AJ126" s="32"/>
      <c r="AK126" s="32"/>
      <c r="AL126" s="32"/>
      <c r="AM126" s="32"/>
    </row>
    <row r="127" spans="1:39" ht="15.75">
      <c r="A127" s="32"/>
      <c r="B127" s="32"/>
      <c r="C127" s="32"/>
      <c r="D127" s="32"/>
      <c r="E127" s="32"/>
      <c r="F127" s="32"/>
      <c r="G127" s="32"/>
      <c r="H127" s="860" t="s">
        <v>3714</v>
      </c>
      <c r="I127" s="861"/>
      <c r="J127" s="31" t="b">
        <v>0</v>
      </c>
      <c r="K127" s="766" t="s">
        <v>3503</v>
      </c>
      <c r="L127" s="767"/>
      <c r="M127" s="32"/>
      <c r="N127" s="103"/>
      <c r="O127" s="806"/>
      <c r="P127" s="806"/>
      <c r="Q127" s="806"/>
      <c r="R127" s="806"/>
      <c r="S127" s="806"/>
      <c r="T127" s="806"/>
      <c r="U127" s="806"/>
      <c r="V127" s="32"/>
      <c r="W127" s="32"/>
      <c r="X127" s="32"/>
      <c r="Y127" s="32"/>
      <c r="Z127" s="32"/>
      <c r="AA127" s="32"/>
      <c r="AB127" s="32"/>
      <c r="AC127" s="32"/>
      <c r="AD127" s="32"/>
      <c r="AE127" s="32"/>
      <c r="AF127" s="32"/>
      <c r="AG127" s="32"/>
      <c r="AH127" s="32"/>
      <c r="AI127" s="32"/>
      <c r="AJ127" s="32"/>
      <c r="AK127" s="32"/>
      <c r="AL127" s="32"/>
      <c r="AM127" s="32"/>
    </row>
    <row r="128" spans="1:39" ht="16.5" thickBot="1">
      <c r="A128" s="32"/>
      <c r="B128" s="32"/>
      <c r="C128" s="32"/>
      <c r="D128" s="32"/>
      <c r="E128" s="32"/>
      <c r="F128" s="32"/>
      <c r="G128" s="32"/>
      <c r="H128" s="862"/>
      <c r="I128" s="863"/>
      <c r="J128" s="133" t="b">
        <v>0</v>
      </c>
      <c r="K128" s="768" t="s">
        <v>3504</v>
      </c>
      <c r="L128" s="769"/>
      <c r="M128" s="32"/>
      <c r="N128" s="103"/>
      <c r="O128" s="806"/>
      <c r="P128" s="806"/>
      <c r="Q128" s="806"/>
      <c r="R128" s="806"/>
      <c r="S128" s="806"/>
      <c r="T128" s="806"/>
      <c r="U128" s="806"/>
      <c r="V128" s="32"/>
      <c r="W128" s="32"/>
      <c r="X128" s="32"/>
      <c r="Y128" s="32"/>
      <c r="Z128" s="32"/>
      <c r="AA128" s="32"/>
      <c r="AB128" s="32"/>
      <c r="AC128" s="32"/>
      <c r="AD128" s="32"/>
      <c r="AE128" s="32"/>
      <c r="AF128" s="32"/>
      <c r="AG128" s="32"/>
      <c r="AH128" s="32"/>
      <c r="AI128" s="32"/>
      <c r="AJ128" s="32"/>
      <c r="AK128" s="32"/>
      <c r="AL128" s="32"/>
      <c r="AM128" s="32"/>
    </row>
    <row r="129" spans="1:39" ht="16.5" thickBot="1">
      <c r="A129" s="32"/>
      <c r="B129" s="32"/>
      <c r="C129" s="32"/>
      <c r="D129" s="32"/>
      <c r="E129" s="32"/>
      <c r="F129" s="32"/>
      <c r="G129" s="32"/>
      <c r="H129" s="32"/>
      <c r="I129" s="32"/>
      <c r="J129" s="32"/>
      <c r="K129" s="32"/>
      <c r="L129" s="32"/>
      <c r="M129" s="32"/>
      <c r="N129" s="103"/>
      <c r="O129" s="806"/>
      <c r="P129" s="806"/>
      <c r="Q129" s="806"/>
      <c r="R129" s="806"/>
      <c r="S129" s="806"/>
      <c r="T129" s="806"/>
      <c r="U129" s="806"/>
      <c r="V129" s="32"/>
      <c r="W129" s="32"/>
      <c r="X129" s="32"/>
      <c r="Y129" s="32"/>
      <c r="Z129" s="32"/>
      <c r="AA129" s="32"/>
      <c r="AB129" s="32"/>
      <c r="AC129" s="32"/>
      <c r="AD129" s="32"/>
      <c r="AE129" s="32"/>
      <c r="AF129" s="32"/>
      <c r="AG129" s="32"/>
      <c r="AH129" s="32"/>
      <c r="AI129" s="32"/>
      <c r="AJ129" s="32"/>
      <c r="AK129" s="32"/>
      <c r="AL129" s="32"/>
      <c r="AM129" s="32"/>
    </row>
    <row r="130" spans="1:39" ht="15.75">
      <c r="A130" s="32"/>
      <c r="B130" s="32"/>
      <c r="C130" s="32"/>
      <c r="D130" s="32"/>
      <c r="E130" s="32"/>
      <c r="F130" s="32"/>
      <c r="G130" s="32"/>
      <c r="H130" s="860" t="s">
        <v>3715</v>
      </c>
      <c r="I130" s="861"/>
      <c r="J130" s="31" t="b">
        <v>0</v>
      </c>
      <c r="K130" s="766" t="s">
        <v>3503</v>
      </c>
      <c r="L130" s="767"/>
      <c r="M130" s="32"/>
      <c r="N130" s="103"/>
      <c r="O130" s="806"/>
      <c r="P130" s="806"/>
      <c r="Q130" s="806"/>
      <c r="R130" s="806"/>
      <c r="S130" s="806"/>
      <c r="T130" s="806"/>
      <c r="U130" s="806"/>
      <c r="V130" s="32"/>
      <c r="W130" s="32"/>
      <c r="X130" s="32"/>
      <c r="Y130" s="32"/>
      <c r="Z130" s="32"/>
      <c r="AA130" s="32"/>
      <c r="AB130" s="32"/>
      <c r="AC130" s="32"/>
      <c r="AD130" s="32"/>
      <c r="AE130" s="32"/>
      <c r="AF130" s="32"/>
      <c r="AG130" s="32"/>
      <c r="AH130" s="32"/>
      <c r="AI130" s="32"/>
      <c r="AJ130" s="32"/>
      <c r="AK130" s="32"/>
      <c r="AL130" s="32"/>
      <c r="AM130" s="32"/>
    </row>
    <row r="131" spans="1:39" ht="16.5" thickBot="1">
      <c r="A131" s="32"/>
      <c r="B131" s="32"/>
      <c r="C131" s="32"/>
      <c r="D131" s="32"/>
      <c r="E131" s="32"/>
      <c r="F131" s="32"/>
      <c r="G131" s="32"/>
      <c r="H131" s="862"/>
      <c r="I131" s="863"/>
      <c r="J131" s="133" t="b">
        <v>0</v>
      </c>
      <c r="K131" s="768" t="s">
        <v>3504</v>
      </c>
      <c r="L131" s="769"/>
      <c r="M131" s="32"/>
      <c r="N131" s="103"/>
      <c r="O131" s="806"/>
      <c r="P131" s="806"/>
      <c r="Q131" s="806"/>
      <c r="R131" s="806"/>
      <c r="S131" s="806"/>
      <c r="T131" s="806"/>
      <c r="U131" s="806"/>
      <c r="V131" s="32"/>
      <c r="W131" s="32"/>
      <c r="X131" s="32"/>
      <c r="Y131" s="32"/>
      <c r="Z131" s="32"/>
      <c r="AA131" s="32"/>
      <c r="AB131" s="32"/>
      <c r="AC131" s="32"/>
      <c r="AD131" s="32"/>
      <c r="AE131" s="32"/>
      <c r="AF131" s="32"/>
      <c r="AG131" s="32"/>
      <c r="AH131" s="32"/>
      <c r="AI131" s="32"/>
      <c r="AJ131" s="32"/>
      <c r="AK131" s="32"/>
      <c r="AL131" s="32"/>
      <c r="AM131" s="32"/>
    </row>
    <row r="132" spans="1:39" ht="16.5" thickBot="1">
      <c r="A132" s="32"/>
      <c r="B132" s="32"/>
      <c r="C132" s="32"/>
      <c r="D132" s="32"/>
      <c r="E132" s="32"/>
      <c r="F132" s="32"/>
      <c r="G132" s="32"/>
      <c r="H132" s="32"/>
      <c r="I132" s="32"/>
      <c r="J132" s="32"/>
      <c r="K132" s="32"/>
      <c r="L132" s="32"/>
      <c r="M132" s="32"/>
      <c r="N132" s="103"/>
      <c r="O132" s="806"/>
      <c r="P132" s="806"/>
      <c r="Q132" s="806"/>
      <c r="R132" s="806"/>
      <c r="S132" s="806"/>
      <c r="T132" s="806"/>
      <c r="U132" s="806"/>
      <c r="V132" s="32"/>
      <c r="W132" s="32"/>
      <c r="X132" s="32"/>
      <c r="Y132" s="32"/>
      <c r="Z132" s="32"/>
      <c r="AA132" s="32"/>
      <c r="AB132" s="32"/>
      <c r="AC132" s="32"/>
      <c r="AD132" s="32"/>
      <c r="AE132" s="32"/>
      <c r="AF132" s="32"/>
      <c r="AG132" s="32"/>
      <c r="AH132" s="32"/>
      <c r="AI132" s="32"/>
      <c r="AJ132" s="32"/>
      <c r="AK132" s="32"/>
      <c r="AL132" s="32"/>
      <c r="AM132" s="32"/>
    </row>
    <row r="133" spans="1:39" ht="15.75">
      <c r="A133" s="32"/>
      <c r="B133" s="32"/>
      <c r="C133" s="32"/>
      <c r="D133" s="32"/>
      <c r="E133" s="32"/>
      <c r="F133" s="32"/>
      <c r="G133" s="32"/>
      <c r="H133" s="868" t="s">
        <v>3716</v>
      </c>
      <c r="I133" s="869"/>
      <c r="J133" s="31" t="b">
        <v>1</v>
      </c>
      <c r="K133" s="766" t="s">
        <v>3503</v>
      </c>
      <c r="L133" s="767"/>
      <c r="M133" s="32"/>
      <c r="N133" s="103"/>
      <c r="O133" s="806"/>
      <c r="P133" s="806"/>
      <c r="Q133" s="806"/>
      <c r="R133" s="806"/>
      <c r="S133" s="806"/>
      <c r="T133" s="806"/>
      <c r="U133" s="806"/>
      <c r="V133" s="32"/>
      <c r="W133" s="32"/>
      <c r="X133" s="32"/>
      <c r="Y133" s="32"/>
      <c r="Z133" s="32"/>
      <c r="AA133" s="32"/>
      <c r="AB133" s="32"/>
      <c r="AC133" s="32"/>
      <c r="AD133" s="32"/>
      <c r="AE133" s="32"/>
      <c r="AF133" s="32"/>
      <c r="AG133" s="32"/>
      <c r="AH133" s="32"/>
      <c r="AI133" s="32"/>
      <c r="AJ133" s="32"/>
      <c r="AK133" s="32"/>
      <c r="AL133" s="32"/>
      <c r="AM133" s="32"/>
    </row>
    <row r="134" spans="1:39" ht="16.5" thickBot="1">
      <c r="A134" s="32"/>
      <c r="B134" s="32"/>
      <c r="C134" s="32"/>
      <c r="D134" s="32"/>
      <c r="E134" s="32"/>
      <c r="F134" s="32"/>
      <c r="G134" s="32"/>
      <c r="H134" s="870"/>
      <c r="I134" s="871"/>
      <c r="J134" s="133" t="b">
        <v>0</v>
      </c>
      <c r="K134" s="768" t="s">
        <v>3504</v>
      </c>
      <c r="L134" s="769"/>
      <c r="M134" s="32"/>
      <c r="N134" s="103"/>
      <c r="O134" s="806"/>
      <c r="P134" s="806"/>
      <c r="Q134" s="806"/>
      <c r="R134" s="806"/>
      <c r="S134" s="806"/>
      <c r="T134" s="806"/>
      <c r="U134" s="806"/>
      <c r="V134" s="32"/>
      <c r="W134" s="32"/>
      <c r="X134" s="32"/>
      <c r="Y134" s="32"/>
      <c r="Z134" s="32"/>
      <c r="AA134" s="32"/>
      <c r="AB134" s="32"/>
      <c r="AC134" s="32"/>
      <c r="AD134" s="32"/>
      <c r="AE134" s="32"/>
      <c r="AF134" s="32"/>
      <c r="AG134" s="32"/>
      <c r="AH134" s="32"/>
      <c r="AI134" s="32"/>
      <c r="AJ134" s="32"/>
      <c r="AK134" s="32"/>
      <c r="AL134" s="32"/>
      <c r="AM134" s="32"/>
    </row>
    <row r="135" spans="1:39" ht="15.6" customHeight="1" thickBot="1">
      <c r="A135" s="32"/>
      <c r="B135" s="32"/>
      <c r="C135" s="32"/>
      <c r="D135" s="32"/>
      <c r="E135" s="32"/>
      <c r="F135" s="32"/>
      <c r="G135" s="32"/>
      <c r="H135" s="82"/>
      <c r="I135" s="82"/>
      <c r="J135" s="101"/>
      <c r="K135" s="131"/>
      <c r="L135" s="131"/>
      <c r="M135" s="32"/>
      <c r="N135" s="103"/>
      <c r="O135" s="806"/>
      <c r="P135" s="806"/>
      <c r="Q135" s="806"/>
      <c r="R135" s="806"/>
      <c r="S135" s="806"/>
      <c r="T135" s="806"/>
      <c r="U135" s="806"/>
      <c r="V135" s="32"/>
      <c r="W135" s="32"/>
      <c r="X135" s="32"/>
      <c r="Y135" s="32"/>
      <c r="Z135" s="32"/>
      <c r="AA135" s="32"/>
      <c r="AB135" s="32"/>
      <c r="AC135" s="32"/>
      <c r="AD135" s="32"/>
      <c r="AE135" s="32"/>
      <c r="AF135" s="32"/>
      <c r="AG135" s="32"/>
      <c r="AH135" s="32"/>
      <c r="AI135" s="32"/>
      <c r="AJ135" s="32"/>
      <c r="AK135" s="32"/>
      <c r="AL135" s="32"/>
      <c r="AM135" s="32"/>
    </row>
    <row r="136" spans="1:39" ht="15.75">
      <c r="A136" s="32"/>
      <c r="B136" s="32"/>
      <c r="C136" s="32"/>
      <c r="D136" s="32"/>
      <c r="E136" s="32"/>
      <c r="F136" s="32"/>
      <c r="G136" s="32"/>
      <c r="H136" s="696" t="s">
        <v>3717</v>
      </c>
      <c r="I136" s="697"/>
      <c r="J136" s="31" t="b">
        <v>0</v>
      </c>
      <c r="K136" s="766" t="s">
        <v>3718</v>
      </c>
      <c r="L136" s="767"/>
      <c r="M136" s="32"/>
      <c r="N136" s="103"/>
      <c r="O136" s="806"/>
      <c r="P136" s="806"/>
      <c r="Q136" s="806"/>
      <c r="R136" s="806"/>
      <c r="S136" s="806"/>
      <c r="T136" s="806"/>
      <c r="U136" s="806"/>
      <c r="V136" s="32"/>
      <c r="W136" s="32"/>
      <c r="X136" s="32"/>
      <c r="Y136" s="32"/>
      <c r="Z136" s="32"/>
      <c r="AA136" s="32"/>
      <c r="AB136" s="32"/>
      <c r="AC136" s="32"/>
      <c r="AD136" s="32"/>
      <c r="AE136" s="32"/>
      <c r="AF136" s="32"/>
      <c r="AG136" s="32"/>
      <c r="AH136" s="32"/>
      <c r="AI136" s="32"/>
      <c r="AJ136" s="32"/>
      <c r="AK136" s="32"/>
      <c r="AL136" s="32"/>
      <c r="AM136" s="32"/>
    </row>
    <row r="137" spans="1:39" ht="16.5" thickBot="1">
      <c r="A137" s="32"/>
      <c r="B137" s="32"/>
      <c r="C137" s="32"/>
      <c r="D137" s="32"/>
      <c r="E137" s="32"/>
      <c r="F137" s="32"/>
      <c r="G137" s="32"/>
      <c r="H137" s="700"/>
      <c r="I137" s="701"/>
      <c r="J137" s="133" t="b">
        <v>0</v>
      </c>
      <c r="K137" s="768" t="s">
        <v>52</v>
      </c>
      <c r="L137" s="769"/>
      <c r="M137" s="32"/>
      <c r="N137" s="103"/>
      <c r="O137" s="806"/>
      <c r="P137" s="806"/>
      <c r="Q137" s="806"/>
      <c r="R137" s="806"/>
      <c r="S137" s="806"/>
      <c r="T137" s="806"/>
      <c r="U137" s="806"/>
      <c r="V137" s="32"/>
      <c r="W137" s="32"/>
      <c r="X137" s="32"/>
      <c r="Y137" s="32"/>
      <c r="Z137" s="32"/>
      <c r="AA137" s="32"/>
      <c r="AB137" s="32"/>
      <c r="AC137" s="32"/>
      <c r="AD137" s="32"/>
      <c r="AE137" s="32"/>
      <c r="AF137" s="32"/>
      <c r="AG137" s="32"/>
      <c r="AH137" s="32"/>
      <c r="AI137" s="32"/>
      <c r="AJ137" s="32"/>
      <c r="AK137" s="32"/>
      <c r="AL137" s="32"/>
      <c r="AM137" s="32"/>
    </row>
    <row r="138" spans="1:39" ht="16.5" thickBot="1">
      <c r="A138" s="32"/>
      <c r="B138" s="32"/>
      <c r="C138" s="32"/>
      <c r="D138" s="32"/>
      <c r="E138" s="32"/>
      <c r="F138" s="32"/>
      <c r="G138" s="32"/>
      <c r="H138" s="32"/>
      <c r="I138" s="32"/>
      <c r="J138" s="32"/>
      <c r="K138" s="32"/>
      <c r="L138" s="32"/>
      <c r="M138" s="32"/>
      <c r="N138" s="103"/>
      <c r="O138" s="806"/>
      <c r="P138" s="806"/>
      <c r="Q138" s="806"/>
      <c r="R138" s="806"/>
      <c r="S138" s="806"/>
      <c r="T138" s="806"/>
      <c r="U138" s="806"/>
      <c r="V138" s="32"/>
      <c r="W138" s="32"/>
      <c r="X138" s="32"/>
      <c r="Y138" s="32"/>
      <c r="Z138" s="32"/>
      <c r="AA138" s="32"/>
      <c r="AB138" s="32"/>
      <c r="AC138" s="32"/>
      <c r="AD138" s="32"/>
      <c r="AE138" s="32"/>
      <c r="AF138" s="32"/>
      <c r="AG138" s="32"/>
      <c r="AH138" s="32"/>
      <c r="AI138" s="32"/>
      <c r="AJ138" s="32"/>
      <c r="AK138" s="32"/>
      <c r="AL138" s="32"/>
      <c r="AM138" s="32"/>
    </row>
    <row r="139" spans="1:39" ht="15.75">
      <c r="A139" s="32"/>
      <c r="B139" s="32"/>
      <c r="C139" s="32"/>
      <c r="D139" s="32"/>
      <c r="E139" s="32"/>
      <c r="F139" s="32"/>
      <c r="G139" s="32"/>
      <c r="H139" s="696" t="s">
        <v>3719</v>
      </c>
      <c r="I139" s="697"/>
      <c r="J139" s="31" t="b">
        <v>1</v>
      </c>
      <c r="K139" s="766" t="s">
        <v>3503</v>
      </c>
      <c r="L139" s="767"/>
      <c r="M139" s="32"/>
      <c r="N139" s="103"/>
      <c r="O139" s="806"/>
      <c r="P139" s="806"/>
      <c r="Q139" s="806"/>
      <c r="R139" s="806"/>
      <c r="S139" s="806"/>
      <c r="T139" s="806"/>
      <c r="U139" s="806"/>
      <c r="V139" s="32"/>
      <c r="W139" s="32"/>
      <c r="X139" s="32"/>
      <c r="Y139" s="32"/>
      <c r="Z139" s="32"/>
      <c r="AA139" s="32"/>
      <c r="AB139" s="32"/>
      <c r="AC139" s="32"/>
      <c r="AD139" s="32"/>
      <c r="AE139" s="32"/>
      <c r="AF139" s="32"/>
      <c r="AG139" s="32"/>
      <c r="AH139" s="32"/>
      <c r="AI139" s="32"/>
      <c r="AJ139" s="32"/>
      <c r="AK139" s="32"/>
      <c r="AL139" s="32"/>
      <c r="AM139" s="32"/>
    </row>
    <row r="140" spans="1:39" ht="16.5" thickBot="1">
      <c r="A140" s="32"/>
      <c r="B140" s="32"/>
      <c r="C140" s="32"/>
      <c r="D140" s="32"/>
      <c r="E140" s="32"/>
      <c r="F140" s="32"/>
      <c r="G140" s="32"/>
      <c r="H140" s="700"/>
      <c r="I140" s="701"/>
      <c r="J140" s="133" t="b">
        <v>0</v>
      </c>
      <c r="K140" s="768" t="s">
        <v>3504</v>
      </c>
      <c r="L140" s="769"/>
      <c r="M140" s="32"/>
      <c r="N140" s="103"/>
      <c r="O140" s="806"/>
      <c r="P140" s="806"/>
      <c r="Q140" s="806"/>
      <c r="R140" s="806"/>
      <c r="S140" s="806"/>
      <c r="T140" s="806"/>
      <c r="U140" s="806"/>
      <c r="V140" s="32"/>
      <c r="W140" s="32"/>
      <c r="X140" s="32"/>
      <c r="Y140" s="32"/>
      <c r="Z140" s="32"/>
      <c r="AA140" s="32"/>
      <c r="AB140" s="32"/>
      <c r="AC140" s="32"/>
      <c r="AD140" s="32"/>
      <c r="AE140" s="32"/>
      <c r="AF140" s="32"/>
      <c r="AG140" s="32"/>
      <c r="AH140" s="32"/>
      <c r="AI140" s="32"/>
      <c r="AJ140" s="32"/>
      <c r="AK140" s="32"/>
      <c r="AL140" s="32"/>
      <c r="AM140" s="32"/>
    </row>
    <row r="141" spans="1:39" ht="16.5" thickBot="1">
      <c r="A141" s="32"/>
      <c r="B141" s="32"/>
      <c r="C141" s="32"/>
      <c r="D141" s="32"/>
      <c r="E141" s="32"/>
      <c r="F141" s="32"/>
      <c r="G141" s="32"/>
      <c r="H141" s="32"/>
      <c r="I141" s="32"/>
      <c r="J141" s="32"/>
      <c r="K141" s="32"/>
      <c r="L141" s="32"/>
      <c r="M141" s="32"/>
      <c r="N141" s="103"/>
      <c r="O141" s="806"/>
      <c r="P141" s="806"/>
      <c r="Q141" s="806"/>
      <c r="R141" s="806"/>
      <c r="S141" s="806"/>
      <c r="T141" s="806"/>
      <c r="U141" s="806"/>
      <c r="V141" s="32"/>
      <c r="W141" s="32"/>
      <c r="X141" s="32"/>
      <c r="Y141" s="32"/>
      <c r="Z141" s="32"/>
      <c r="AA141" s="32"/>
      <c r="AB141" s="32"/>
      <c r="AC141" s="32"/>
      <c r="AD141" s="32"/>
      <c r="AE141" s="32"/>
      <c r="AF141" s="32"/>
      <c r="AG141" s="32"/>
      <c r="AH141" s="32"/>
      <c r="AI141" s="32"/>
      <c r="AJ141" s="32"/>
      <c r="AK141" s="32"/>
      <c r="AL141" s="32"/>
      <c r="AM141" s="32"/>
    </row>
    <row r="142" spans="1:39" ht="15.75">
      <c r="A142" s="32"/>
      <c r="B142" s="32"/>
      <c r="C142" s="32"/>
      <c r="D142" s="32"/>
      <c r="E142" s="32"/>
      <c r="F142" s="32"/>
      <c r="G142" s="32"/>
      <c r="H142" s="696" t="s">
        <v>3720</v>
      </c>
      <c r="I142" s="697"/>
      <c r="J142" s="31" t="b">
        <v>1</v>
      </c>
      <c r="K142" s="766" t="s">
        <v>3503</v>
      </c>
      <c r="L142" s="767"/>
      <c r="M142" s="32"/>
      <c r="N142" s="103"/>
      <c r="O142" s="806"/>
      <c r="P142" s="806"/>
      <c r="Q142" s="806"/>
      <c r="R142" s="806"/>
      <c r="S142" s="806"/>
      <c r="T142" s="806"/>
      <c r="U142" s="806"/>
      <c r="V142" s="32"/>
      <c r="W142" s="32"/>
      <c r="X142" s="32"/>
      <c r="Y142" s="32"/>
      <c r="Z142" s="32"/>
      <c r="AA142" s="32"/>
      <c r="AB142" s="32"/>
      <c r="AC142" s="32"/>
      <c r="AD142" s="32"/>
      <c r="AE142" s="32"/>
      <c r="AF142" s="32"/>
      <c r="AG142" s="32"/>
      <c r="AH142" s="32"/>
      <c r="AI142" s="32"/>
      <c r="AJ142" s="32"/>
      <c r="AK142" s="32"/>
      <c r="AL142" s="32"/>
      <c r="AM142" s="32"/>
    </row>
    <row r="143" spans="1:39" ht="16.5" thickBot="1">
      <c r="A143" s="32"/>
      <c r="B143" s="32"/>
      <c r="C143" s="32"/>
      <c r="D143" s="32"/>
      <c r="E143" s="32"/>
      <c r="F143" s="32"/>
      <c r="G143" s="32"/>
      <c r="H143" s="700"/>
      <c r="I143" s="701"/>
      <c r="J143" s="133" t="b">
        <v>0</v>
      </c>
      <c r="K143" s="768" t="s">
        <v>3504</v>
      </c>
      <c r="L143" s="769"/>
      <c r="M143" s="32"/>
      <c r="N143" s="103"/>
      <c r="O143" s="806"/>
      <c r="P143" s="806"/>
      <c r="Q143" s="806"/>
      <c r="R143" s="806"/>
      <c r="S143" s="806"/>
      <c r="T143" s="806"/>
      <c r="U143" s="806"/>
      <c r="V143" s="32"/>
      <c r="W143" s="32"/>
      <c r="X143" s="32"/>
      <c r="Y143" s="32"/>
      <c r="Z143" s="32"/>
      <c r="AA143" s="32"/>
      <c r="AB143" s="32"/>
      <c r="AC143" s="32"/>
      <c r="AD143" s="32"/>
      <c r="AE143" s="32"/>
      <c r="AF143" s="32"/>
      <c r="AG143" s="32"/>
      <c r="AH143" s="32"/>
      <c r="AI143" s="32"/>
      <c r="AJ143" s="32"/>
      <c r="AK143" s="32"/>
      <c r="AL143" s="32"/>
      <c r="AM143" s="32"/>
    </row>
    <row r="144" spans="1:39" ht="16.5" thickBot="1">
      <c r="A144" s="32"/>
      <c r="B144" s="32"/>
      <c r="C144" s="32"/>
      <c r="D144" s="32"/>
      <c r="E144" s="32"/>
      <c r="F144" s="32"/>
      <c r="G144" s="32"/>
      <c r="H144" s="32"/>
      <c r="I144" s="32"/>
      <c r="J144" s="32"/>
      <c r="K144" s="32"/>
      <c r="L144" s="32"/>
      <c r="M144" s="32"/>
      <c r="N144" s="103"/>
      <c r="O144" s="806"/>
      <c r="P144" s="806"/>
      <c r="Q144" s="806"/>
      <c r="R144" s="806"/>
      <c r="S144" s="806"/>
      <c r="T144" s="806"/>
      <c r="U144" s="806"/>
      <c r="V144" s="32"/>
      <c r="W144" s="32"/>
      <c r="X144" s="32"/>
      <c r="Y144" s="32"/>
      <c r="Z144" s="32"/>
      <c r="AA144" s="32"/>
      <c r="AB144" s="32"/>
      <c r="AC144" s="32"/>
      <c r="AD144" s="32"/>
      <c r="AE144" s="32"/>
      <c r="AF144" s="32"/>
      <c r="AG144" s="32"/>
      <c r="AH144" s="32"/>
      <c r="AI144" s="32"/>
      <c r="AJ144" s="32"/>
      <c r="AK144" s="32"/>
      <c r="AL144" s="32"/>
      <c r="AM144" s="32"/>
    </row>
    <row r="145" spans="1:39" ht="15.75">
      <c r="A145" s="32"/>
      <c r="B145" s="32"/>
      <c r="C145" s="32"/>
      <c r="D145" s="32"/>
      <c r="E145" s="32"/>
      <c r="F145" s="32"/>
      <c r="G145" s="32"/>
      <c r="H145" s="696" t="s">
        <v>3721</v>
      </c>
      <c r="I145" s="697"/>
      <c r="J145" s="31" t="b">
        <v>0</v>
      </c>
      <c r="K145" s="766" t="s">
        <v>3503</v>
      </c>
      <c r="L145" s="767"/>
      <c r="M145" s="32"/>
      <c r="N145" s="103"/>
      <c r="O145" s="806"/>
      <c r="P145" s="806"/>
      <c r="Q145" s="806"/>
      <c r="R145" s="806"/>
      <c r="S145" s="806"/>
      <c r="T145" s="806"/>
      <c r="U145" s="806"/>
      <c r="V145" s="32"/>
      <c r="W145" s="32"/>
      <c r="X145" s="32"/>
      <c r="Y145" s="32"/>
      <c r="Z145" s="32"/>
      <c r="AA145" s="32"/>
      <c r="AB145" s="32"/>
      <c r="AC145" s="32"/>
      <c r="AD145" s="32"/>
      <c r="AE145" s="32"/>
      <c r="AF145" s="32"/>
      <c r="AG145" s="32"/>
      <c r="AH145" s="32"/>
      <c r="AI145" s="32"/>
      <c r="AJ145" s="32"/>
      <c r="AK145" s="32"/>
      <c r="AL145" s="32"/>
      <c r="AM145" s="32"/>
    </row>
    <row r="146" spans="1:39" ht="16.5" thickBot="1">
      <c r="A146" s="32"/>
      <c r="B146" s="32"/>
      <c r="C146" s="32"/>
      <c r="D146" s="32"/>
      <c r="E146" s="32"/>
      <c r="F146" s="32"/>
      <c r="G146" s="32"/>
      <c r="H146" s="700"/>
      <c r="I146" s="701"/>
      <c r="J146" s="133" t="b">
        <v>0</v>
      </c>
      <c r="K146" s="768" t="s">
        <v>3504</v>
      </c>
      <c r="L146" s="769"/>
      <c r="M146" s="32"/>
      <c r="N146" s="103"/>
      <c r="O146" s="806"/>
      <c r="P146" s="806"/>
      <c r="Q146" s="806"/>
      <c r="R146" s="806"/>
      <c r="S146" s="806"/>
      <c r="T146" s="806"/>
      <c r="U146" s="806"/>
      <c r="V146" s="32"/>
      <c r="W146" s="32"/>
      <c r="X146" s="32"/>
      <c r="Y146" s="32"/>
      <c r="Z146" s="32"/>
      <c r="AA146" s="32"/>
      <c r="AB146" s="32"/>
      <c r="AC146" s="32"/>
      <c r="AD146" s="32"/>
      <c r="AE146" s="32"/>
      <c r="AF146" s="32"/>
      <c r="AG146" s="32"/>
      <c r="AH146" s="32"/>
      <c r="AI146" s="32"/>
      <c r="AJ146" s="32"/>
      <c r="AK146" s="32"/>
      <c r="AL146" s="32"/>
      <c r="AM146" s="32"/>
    </row>
    <row r="147" spans="1:39" ht="16.5" thickBot="1">
      <c r="A147" s="32"/>
      <c r="B147" s="32"/>
      <c r="C147" s="32"/>
      <c r="D147" s="32"/>
      <c r="E147" s="32"/>
      <c r="F147" s="32"/>
      <c r="G147" s="32"/>
      <c r="H147" s="32"/>
      <c r="I147" s="32"/>
      <c r="J147" s="32"/>
      <c r="K147" s="32"/>
      <c r="L147" s="32"/>
      <c r="M147" s="32"/>
      <c r="N147" s="103"/>
      <c r="O147" s="806"/>
      <c r="P147" s="806"/>
      <c r="Q147" s="806"/>
      <c r="R147" s="806"/>
      <c r="S147" s="806"/>
      <c r="T147" s="806"/>
      <c r="U147" s="806"/>
      <c r="V147" s="32"/>
      <c r="W147" s="32"/>
      <c r="X147" s="32"/>
      <c r="Y147" s="32"/>
      <c r="Z147" s="32"/>
      <c r="AA147" s="32"/>
      <c r="AB147" s="32"/>
      <c r="AC147" s="32"/>
      <c r="AD147" s="32"/>
      <c r="AE147" s="32"/>
      <c r="AF147" s="32"/>
      <c r="AG147" s="32"/>
      <c r="AH147" s="32"/>
      <c r="AI147" s="32"/>
      <c r="AJ147" s="32"/>
      <c r="AK147" s="32"/>
      <c r="AL147" s="32"/>
      <c r="AM147" s="32"/>
    </row>
    <row r="148" spans="1:39" ht="15.75">
      <c r="A148" s="32"/>
      <c r="B148" s="32"/>
      <c r="C148" s="32"/>
      <c r="D148" s="32"/>
      <c r="E148" s="32"/>
      <c r="F148" s="32"/>
      <c r="G148" s="32"/>
      <c r="H148" s="696" t="s">
        <v>3722</v>
      </c>
      <c r="I148" s="697"/>
      <c r="J148" s="31" t="b">
        <v>1</v>
      </c>
      <c r="K148" s="766" t="s">
        <v>3503</v>
      </c>
      <c r="L148" s="767"/>
      <c r="M148" s="32"/>
      <c r="N148" s="103"/>
      <c r="O148" s="806"/>
      <c r="P148" s="806"/>
      <c r="Q148" s="806"/>
      <c r="R148" s="806"/>
      <c r="S148" s="806"/>
      <c r="T148" s="806"/>
      <c r="U148" s="806"/>
      <c r="V148" s="32"/>
      <c r="W148" s="32"/>
      <c r="X148" s="32"/>
      <c r="Y148" s="32"/>
      <c r="Z148" s="32"/>
      <c r="AA148" s="32"/>
      <c r="AB148" s="32"/>
      <c r="AC148" s="32"/>
      <c r="AD148" s="32"/>
      <c r="AE148" s="32"/>
      <c r="AF148" s="32"/>
      <c r="AG148" s="32"/>
      <c r="AH148" s="32"/>
      <c r="AI148" s="32"/>
      <c r="AJ148" s="32"/>
      <c r="AK148" s="32"/>
      <c r="AL148" s="32"/>
      <c r="AM148" s="32"/>
    </row>
    <row r="149" spans="1:39" ht="16.5" thickBot="1">
      <c r="A149" s="32"/>
      <c r="B149" s="32"/>
      <c r="C149" s="32"/>
      <c r="D149" s="32"/>
      <c r="E149" s="32"/>
      <c r="F149" s="32"/>
      <c r="G149" s="32"/>
      <c r="H149" s="700"/>
      <c r="I149" s="701"/>
      <c r="J149" s="133" t="b">
        <v>0</v>
      </c>
      <c r="K149" s="768" t="s">
        <v>3504</v>
      </c>
      <c r="L149" s="769"/>
      <c r="M149" s="32"/>
      <c r="N149" s="103"/>
      <c r="O149" s="806"/>
      <c r="P149" s="806"/>
      <c r="Q149" s="806"/>
      <c r="R149" s="806"/>
      <c r="S149" s="806"/>
      <c r="T149" s="806"/>
      <c r="U149" s="806"/>
      <c r="V149" s="32"/>
      <c r="W149" s="32"/>
      <c r="X149" s="32"/>
      <c r="Y149" s="32"/>
      <c r="Z149" s="32"/>
      <c r="AA149" s="32"/>
      <c r="AB149" s="32"/>
      <c r="AC149" s="32"/>
      <c r="AD149" s="32"/>
      <c r="AE149" s="32"/>
      <c r="AF149" s="32"/>
      <c r="AG149" s="32"/>
      <c r="AH149" s="32"/>
      <c r="AI149" s="32"/>
      <c r="AJ149" s="32"/>
      <c r="AK149" s="32"/>
      <c r="AL149" s="32"/>
      <c r="AM149" s="32"/>
    </row>
    <row r="150" spans="1:39" ht="13.5" thickBot="1">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row>
    <row r="151" spans="1:39">
      <c r="A151" s="32"/>
      <c r="B151" s="32"/>
      <c r="C151" s="32"/>
      <c r="D151" s="32"/>
      <c r="E151" s="32"/>
      <c r="F151" s="32"/>
      <c r="G151" s="32"/>
      <c r="H151" s="696" t="s">
        <v>3723</v>
      </c>
      <c r="I151" s="697"/>
      <c r="J151" s="31" t="b">
        <v>0</v>
      </c>
      <c r="K151" s="766" t="s">
        <v>3503</v>
      </c>
      <c r="L151" s="767"/>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row>
    <row r="152" spans="1:39" ht="13.5" thickBot="1">
      <c r="A152" s="32"/>
      <c r="B152" s="32"/>
      <c r="C152" s="32"/>
      <c r="D152" s="32"/>
      <c r="E152" s="32"/>
      <c r="F152" s="32"/>
      <c r="G152" s="32"/>
      <c r="H152" s="700"/>
      <c r="I152" s="701"/>
      <c r="J152" s="133" t="b">
        <v>1</v>
      </c>
      <c r="K152" s="768" t="s">
        <v>3504</v>
      </c>
      <c r="L152" s="769"/>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row>
    <row r="153" spans="1:39" ht="13.5" thickBot="1">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row>
    <row r="154" spans="1:39">
      <c r="A154" s="32"/>
      <c r="B154" s="32"/>
      <c r="C154" s="32"/>
      <c r="D154" s="32"/>
      <c r="E154" s="32"/>
      <c r="F154" s="32"/>
      <c r="G154" s="32"/>
      <c r="H154" s="696" t="s">
        <v>3724</v>
      </c>
      <c r="I154" s="697"/>
      <c r="J154" s="31" t="b">
        <v>0</v>
      </c>
      <c r="K154" s="766" t="s">
        <v>3504</v>
      </c>
      <c r="L154" s="767"/>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row>
    <row r="155" spans="1:39">
      <c r="A155" s="32"/>
      <c r="B155" s="32"/>
      <c r="C155" s="32"/>
      <c r="D155" s="32"/>
      <c r="E155" s="32"/>
      <c r="F155" s="32"/>
      <c r="G155" s="32"/>
      <c r="H155" s="698"/>
      <c r="I155" s="699"/>
      <c r="J155" s="81" t="b">
        <v>1</v>
      </c>
      <c r="K155" s="770" t="s">
        <v>3725</v>
      </c>
      <c r="L155" s="771"/>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row>
    <row r="156" spans="1:39">
      <c r="A156" s="32"/>
      <c r="B156" s="32"/>
      <c r="C156" s="32"/>
      <c r="D156" s="32"/>
      <c r="E156" s="32"/>
      <c r="F156" s="32"/>
      <c r="G156" s="32"/>
      <c r="H156" s="698"/>
      <c r="I156" s="699"/>
      <c r="J156" s="81" t="b">
        <v>0</v>
      </c>
      <c r="K156" s="770" t="s">
        <v>3726</v>
      </c>
      <c r="L156" s="771"/>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row>
    <row r="157" spans="1:39" ht="13.5" thickBot="1">
      <c r="A157" s="32"/>
      <c r="B157" s="32"/>
      <c r="C157" s="32"/>
      <c r="D157" s="32"/>
      <c r="E157" s="32"/>
      <c r="F157" s="32"/>
      <c r="G157" s="32"/>
      <c r="H157" s="700"/>
      <c r="I157" s="701"/>
      <c r="J157" s="133" t="b">
        <v>0</v>
      </c>
      <c r="K157" s="768" t="s">
        <v>3727</v>
      </c>
      <c r="L157" s="769"/>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row>
    <row r="158" spans="1:39" ht="13.5" thickBot="1">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row>
    <row r="159" spans="1:39" ht="13.9" customHeight="1">
      <c r="A159" s="32"/>
      <c r="B159" s="32"/>
      <c r="C159" s="32"/>
      <c r="D159" s="32"/>
      <c r="E159" s="32"/>
      <c r="F159" s="32"/>
      <c r="G159" s="32"/>
      <c r="H159" s="807" t="s">
        <v>3728</v>
      </c>
      <c r="I159" s="808"/>
      <c r="J159" s="31" t="b">
        <v>0</v>
      </c>
      <c r="K159" s="766" t="s">
        <v>3503</v>
      </c>
      <c r="L159" s="767"/>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row>
    <row r="160" spans="1:39" ht="13.5" thickBot="1">
      <c r="A160" s="32"/>
      <c r="B160" s="32"/>
      <c r="C160" s="32"/>
      <c r="D160" s="32"/>
      <c r="E160" s="32"/>
      <c r="F160" s="32"/>
      <c r="G160" s="32"/>
      <c r="H160" s="809"/>
      <c r="I160" s="810"/>
      <c r="J160" s="133" t="b">
        <v>0</v>
      </c>
      <c r="K160" s="768" t="s">
        <v>3504</v>
      </c>
      <c r="L160" s="769"/>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row>
    <row r="161" spans="1:39" ht="13.5" thickBot="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row>
    <row r="162" spans="1:39">
      <c r="A162" s="32"/>
      <c r="B162" s="32"/>
      <c r="C162" s="32"/>
      <c r="D162" s="32"/>
      <c r="E162" s="32"/>
      <c r="F162" s="32"/>
      <c r="G162" s="32"/>
      <c r="H162" s="772" t="s">
        <v>3729</v>
      </c>
      <c r="I162" s="773"/>
      <c r="J162" s="31" t="b">
        <v>0</v>
      </c>
      <c r="K162" s="766" t="s">
        <v>3503</v>
      </c>
      <c r="L162" s="767"/>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row>
    <row r="163" spans="1:39" ht="13.5" thickBot="1">
      <c r="A163" s="32"/>
      <c r="B163" s="32"/>
      <c r="C163" s="32"/>
      <c r="D163" s="32"/>
      <c r="E163" s="32"/>
      <c r="F163" s="32"/>
      <c r="G163" s="32"/>
      <c r="H163" s="774"/>
      <c r="I163" s="775"/>
      <c r="J163" s="133" t="b">
        <v>0</v>
      </c>
      <c r="K163" s="768" t="s">
        <v>3504</v>
      </c>
      <c r="L163" s="769"/>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row>
    <row r="164" spans="1:39" ht="13.5" thickBot="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row>
    <row r="165" spans="1:39" ht="15.6" customHeight="1">
      <c r="A165" s="32"/>
      <c r="B165" s="32"/>
      <c r="C165" s="32"/>
      <c r="D165" s="32"/>
      <c r="E165" s="32"/>
      <c r="F165" s="32"/>
      <c r="G165" s="32"/>
      <c r="H165" s="696" t="s">
        <v>3730</v>
      </c>
      <c r="I165" s="697"/>
      <c r="J165" s="31" t="b">
        <v>0</v>
      </c>
      <c r="K165" s="63" t="s">
        <v>3731</v>
      </c>
      <c r="L165" s="629" t="s">
        <v>3732</v>
      </c>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row>
    <row r="166" spans="1:39">
      <c r="A166" s="32"/>
      <c r="B166" s="32"/>
      <c r="C166" s="32"/>
      <c r="D166" s="32"/>
      <c r="E166" s="32"/>
      <c r="F166" s="32"/>
      <c r="G166" s="32"/>
      <c r="H166" s="698"/>
      <c r="I166" s="699"/>
      <c r="J166" s="81"/>
      <c r="K166" s="64" t="s">
        <v>3733</v>
      </c>
      <c r="L166" s="296" t="s">
        <v>3734</v>
      </c>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row>
    <row r="167" spans="1:39">
      <c r="A167" s="32"/>
      <c r="B167" s="32"/>
      <c r="C167" s="32"/>
      <c r="D167" s="32"/>
      <c r="E167" s="32"/>
      <c r="F167" s="32"/>
      <c r="G167" s="32"/>
      <c r="H167" s="698"/>
      <c r="I167" s="699"/>
      <c r="J167" s="81" t="b">
        <v>0</v>
      </c>
      <c r="K167" s="64" t="s">
        <v>3735</v>
      </c>
      <c r="L167" s="296" t="s">
        <v>3736</v>
      </c>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row>
    <row r="168" spans="1:39">
      <c r="A168" s="32"/>
      <c r="B168" s="32"/>
      <c r="C168" s="32"/>
      <c r="D168" s="32"/>
      <c r="E168" s="32"/>
      <c r="F168" s="32"/>
      <c r="G168" s="32"/>
      <c r="H168" s="698"/>
      <c r="I168" s="699"/>
      <c r="J168" s="81" t="b">
        <v>0</v>
      </c>
      <c r="K168" s="63" t="s">
        <v>3737</v>
      </c>
      <c r="L168" s="629" t="s">
        <v>3738</v>
      </c>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row>
    <row r="169" spans="1:39">
      <c r="A169" s="32"/>
      <c r="B169" s="32"/>
      <c r="C169" s="32"/>
      <c r="D169" s="32"/>
      <c r="E169" s="32"/>
      <c r="F169" s="32"/>
      <c r="G169" s="32"/>
      <c r="H169" s="698"/>
      <c r="I169" s="699"/>
      <c r="J169" s="81" t="b">
        <v>0</v>
      </c>
      <c r="K169" s="63" t="s">
        <v>3739</v>
      </c>
      <c r="L169" s="629" t="s">
        <v>3740</v>
      </c>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row>
    <row r="170" spans="1:39">
      <c r="A170" s="32"/>
      <c r="B170" s="32"/>
      <c r="C170" s="32"/>
      <c r="D170" s="32"/>
      <c r="E170" s="32"/>
      <c r="F170" s="32"/>
      <c r="G170" s="32"/>
      <c r="H170" s="698"/>
      <c r="I170" s="699"/>
      <c r="J170" s="81" t="b">
        <v>0</v>
      </c>
      <c r="K170" s="64" t="s">
        <v>3741</v>
      </c>
      <c r="L170" s="296" t="s">
        <v>3742</v>
      </c>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row>
    <row r="171" spans="1:39" ht="15.6" customHeight="1">
      <c r="A171" s="32"/>
      <c r="B171" s="32"/>
      <c r="C171" s="32"/>
      <c r="D171" s="32"/>
      <c r="E171" s="32"/>
      <c r="F171" s="32"/>
      <c r="G171" s="32"/>
      <c r="H171" s="698"/>
      <c r="I171" s="699"/>
      <c r="J171" s="81" t="b">
        <v>0</v>
      </c>
      <c r="K171" s="63" t="s">
        <v>3743</v>
      </c>
      <c r="L171" s="629" t="s">
        <v>3744</v>
      </c>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row>
    <row r="172" spans="1:39">
      <c r="A172" s="32"/>
      <c r="B172" s="32"/>
      <c r="C172" s="32"/>
      <c r="D172" s="32"/>
      <c r="E172" s="32"/>
      <c r="F172" s="32"/>
      <c r="G172" s="32"/>
      <c r="H172" s="171"/>
      <c r="I172" s="172"/>
      <c r="J172" s="81" t="b">
        <v>0</v>
      </c>
      <c r="K172" s="63" t="s">
        <v>3745</v>
      </c>
      <c r="L172" s="629" t="s">
        <v>3746</v>
      </c>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row>
    <row r="173" spans="1:39">
      <c r="A173" s="32"/>
      <c r="B173" s="32"/>
      <c r="C173" s="32"/>
      <c r="D173" s="32"/>
      <c r="E173" s="32"/>
      <c r="F173" s="32"/>
      <c r="G173" s="32"/>
      <c r="H173" s="49"/>
      <c r="I173" s="48"/>
      <c r="J173" s="81" t="b">
        <v>0</v>
      </c>
      <c r="K173" s="64" t="s">
        <v>3747</v>
      </c>
      <c r="L173" s="296" t="s">
        <v>3748</v>
      </c>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row>
    <row r="174" spans="1:39">
      <c r="A174" s="32"/>
      <c r="B174" s="32"/>
      <c r="C174" s="32"/>
      <c r="D174" s="32"/>
      <c r="E174" s="32"/>
      <c r="F174" s="32"/>
      <c r="G174" s="32"/>
      <c r="H174" s="49"/>
      <c r="I174" s="48"/>
      <c r="J174" s="81" t="b">
        <v>0</v>
      </c>
      <c r="K174" s="63" t="s">
        <v>3749</v>
      </c>
      <c r="L174" s="629" t="s">
        <v>3750</v>
      </c>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row>
    <row r="175" spans="1:39">
      <c r="A175" s="32"/>
      <c r="B175" s="32"/>
      <c r="C175" s="32"/>
      <c r="D175" s="32"/>
      <c r="E175" s="32"/>
      <c r="F175" s="32"/>
      <c r="G175" s="32"/>
      <c r="H175" s="49"/>
      <c r="I175" s="48"/>
      <c r="J175" s="81" t="b">
        <v>0</v>
      </c>
      <c r="K175" s="63" t="s">
        <v>3751</v>
      </c>
      <c r="L175" s="629" t="s">
        <v>3752</v>
      </c>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row>
    <row r="176" spans="1:39">
      <c r="A176" s="32"/>
      <c r="B176" s="32"/>
      <c r="C176" s="32"/>
      <c r="D176" s="32"/>
      <c r="E176" s="32"/>
      <c r="F176" s="32"/>
      <c r="G176" s="32"/>
      <c r="H176" s="49"/>
      <c r="I176" s="48"/>
      <c r="J176" s="81" t="b">
        <v>0</v>
      </c>
      <c r="K176" s="63" t="s">
        <v>3753</v>
      </c>
      <c r="L176" s="629" t="s">
        <v>3754</v>
      </c>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row>
    <row r="177" spans="1:39">
      <c r="A177" s="32"/>
      <c r="B177" s="32"/>
      <c r="C177" s="32"/>
      <c r="D177" s="32"/>
      <c r="E177" s="32"/>
      <c r="F177" s="32"/>
      <c r="G177" s="32"/>
      <c r="H177" s="49"/>
      <c r="I177" s="48"/>
      <c r="J177" s="81" t="b">
        <v>0</v>
      </c>
      <c r="K177" s="63" t="s">
        <v>3755</v>
      </c>
      <c r="L177" s="629" t="s">
        <v>3756</v>
      </c>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row>
    <row r="178" spans="1:39">
      <c r="A178" s="32"/>
      <c r="B178" s="32"/>
      <c r="C178" s="32"/>
      <c r="D178" s="32"/>
      <c r="E178" s="32"/>
      <c r="F178" s="32"/>
      <c r="G178" s="32"/>
      <c r="H178" s="49"/>
      <c r="I178" s="48"/>
      <c r="J178" s="81" t="b">
        <v>0</v>
      </c>
      <c r="K178" s="63" t="s">
        <v>3757</v>
      </c>
      <c r="L178" s="629" t="s">
        <v>3758</v>
      </c>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row>
    <row r="179" spans="1:39">
      <c r="A179" s="32"/>
      <c r="B179" s="32"/>
      <c r="C179" s="32"/>
      <c r="D179" s="32"/>
      <c r="E179" s="32"/>
      <c r="F179" s="32"/>
      <c r="G179" s="32"/>
      <c r="H179" s="49"/>
      <c r="I179" s="48"/>
      <c r="J179" s="81" t="b">
        <v>0</v>
      </c>
      <c r="K179" s="63" t="s">
        <v>3759</v>
      </c>
      <c r="L179" s="629" t="s">
        <v>3760</v>
      </c>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row>
    <row r="180" spans="1:39" ht="15.6" customHeight="1">
      <c r="A180" s="32"/>
      <c r="B180" s="32"/>
      <c r="C180" s="32"/>
      <c r="D180" s="32"/>
      <c r="E180" s="32"/>
      <c r="F180" s="32"/>
      <c r="G180" s="32"/>
      <c r="H180" s="49"/>
      <c r="I180" s="48"/>
      <c r="J180" s="81" t="b">
        <v>0</v>
      </c>
      <c r="K180" s="64" t="s">
        <v>3761</v>
      </c>
      <c r="L180" s="296" t="s">
        <v>3762</v>
      </c>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row>
    <row r="181" spans="1:39" ht="15.6" customHeight="1">
      <c r="A181" s="32"/>
      <c r="B181" s="32"/>
      <c r="C181" s="32"/>
      <c r="D181" s="32"/>
      <c r="E181" s="32"/>
      <c r="F181" s="32"/>
      <c r="G181" s="32"/>
      <c r="H181" s="49"/>
      <c r="I181" s="48"/>
      <c r="J181" s="81" t="b">
        <v>0</v>
      </c>
      <c r="K181" s="63" t="s">
        <v>3763</v>
      </c>
      <c r="L181" s="296" t="s">
        <v>3764</v>
      </c>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row>
    <row r="182" spans="1:39" ht="15.6" customHeight="1">
      <c r="A182" s="32"/>
      <c r="B182" s="32"/>
      <c r="C182" s="32"/>
      <c r="D182" s="32"/>
      <c r="E182" s="32"/>
      <c r="F182" s="32"/>
      <c r="G182" s="32"/>
      <c r="H182" s="49"/>
      <c r="I182" s="48"/>
      <c r="J182" s="81" t="b">
        <v>0</v>
      </c>
      <c r="K182" s="63" t="s">
        <v>3765</v>
      </c>
      <c r="L182" s="296" t="s">
        <v>3766</v>
      </c>
      <c r="M182" s="32"/>
      <c r="N182" s="32"/>
      <c r="O182" s="32"/>
      <c r="P182" s="32"/>
      <c r="Q182" s="32"/>
      <c r="R182" s="32"/>
      <c r="S182" s="32"/>
      <c r="T182" s="32"/>
      <c r="U182" s="32"/>
      <c r="V182" s="32"/>
      <c r="W182" s="32"/>
      <c r="X182" s="32"/>
      <c r="Y182" s="41"/>
      <c r="Z182" s="32"/>
      <c r="AA182" s="32"/>
      <c r="AB182" s="32"/>
      <c r="AC182" s="32"/>
      <c r="AD182" s="32"/>
      <c r="AE182" s="32"/>
      <c r="AF182" s="32"/>
      <c r="AG182" s="32"/>
      <c r="AH182" s="32"/>
      <c r="AI182" s="32"/>
      <c r="AJ182" s="32"/>
      <c r="AK182" s="32"/>
      <c r="AL182" s="32"/>
      <c r="AM182" s="32"/>
    </row>
    <row r="183" spans="1:39" ht="15.6" customHeight="1">
      <c r="A183" s="32"/>
      <c r="B183" s="32"/>
      <c r="C183" s="32"/>
      <c r="D183" s="32"/>
      <c r="E183" s="32"/>
      <c r="F183" s="32"/>
      <c r="G183" s="32"/>
      <c r="H183" s="49"/>
      <c r="I183" s="48"/>
      <c r="J183" s="81" t="b">
        <v>0</v>
      </c>
      <c r="K183" s="64" t="s">
        <v>3767</v>
      </c>
      <c r="L183" s="296" t="s">
        <v>3768</v>
      </c>
      <c r="M183" s="32"/>
      <c r="N183" s="32"/>
      <c r="O183" s="32"/>
      <c r="P183" s="32"/>
      <c r="Q183" s="32"/>
      <c r="R183" s="32"/>
      <c r="S183" s="32"/>
      <c r="T183" s="32"/>
      <c r="U183" s="32"/>
      <c r="V183" s="32"/>
      <c r="W183" s="32"/>
      <c r="X183" s="32"/>
      <c r="Y183" s="42"/>
      <c r="Z183" s="32"/>
      <c r="AA183" s="32"/>
      <c r="AB183" s="32"/>
      <c r="AC183" s="32"/>
      <c r="AD183" s="32"/>
      <c r="AE183" s="32"/>
      <c r="AF183" s="32"/>
      <c r="AG183" s="32"/>
      <c r="AH183" s="32"/>
      <c r="AI183" s="32"/>
      <c r="AJ183" s="32"/>
      <c r="AK183" s="32"/>
      <c r="AL183" s="32"/>
      <c r="AM183" s="32"/>
    </row>
    <row r="184" spans="1:39" ht="15.6" customHeight="1">
      <c r="A184" s="32"/>
      <c r="B184" s="32"/>
      <c r="C184" s="32"/>
      <c r="D184" s="32"/>
      <c r="E184" s="32"/>
      <c r="F184" s="32"/>
      <c r="G184" s="32"/>
      <c r="H184" s="49"/>
      <c r="I184" s="48"/>
      <c r="J184" s="81" t="b">
        <v>0</v>
      </c>
      <c r="K184" s="63" t="s">
        <v>3769</v>
      </c>
      <c r="L184" s="296" t="s">
        <v>3770</v>
      </c>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row>
    <row r="185" spans="1:39" ht="15.6" customHeight="1">
      <c r="A185" s="32"/>
      <c r="B185" s="32"/>
      <c r="C185" s="32"/>
      <c r="D185" s="32"/>
      <c r="E185" s="32"/>
      <c r="F185" s="32"/>
      <c r="G185" s="32"/>
      <c r="H185" s="49"/>
      <c r="I185" s="48"/>
      <c r="J185" s="81" t="b">
        <v>0</v>
      </c>
      <c r="K185" s="63" t="s">
        <v>3771</v>
      </c>
      <c r="L185" s="296" t="s">
        <v>3772</v>
      </c>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row>
    <row r="186" spans="1:39" ht="15.6" customHeight="1">
      <c r="A186" s="32"/>
      <c r="B186" s="32"/>
      <c r="C186" s="32"/>
      <c r="D186" s="32"/>
      <c r="E186" s="32"/>
      <c r="F186" s="32"/>
      <c r="G186" s="32"/>
      <c r="H186" s="49"/>
      <c r="I186" s="48"/>
      <c r="J186" s="81" t="b">
        <v>0</v>
      </c>
      <c r="K186" s="63" t="s">
        <v>3773</v>
      </c>
      <c r="L186" s="296" t="s">
        <v>3774</v>
      </c>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row>
    <row r="187" spans="1:39" ht="15.6" customHeight="1">
      <c r="A187" s="32"/>
      <c r="B187" s="32"/>
      <c r="C187" s="32"/>
      <c r="D187" s="32"/>
      <c r="E187" s="32"/>
      <c r="F187" s="32"/>
      <c r="G187" s="32"/>
      <c r="H187" s="49"/>
      <c r="I187" s="48"/>
      <c r="J187" s="81" t="b">
        <v>0</v>
      </c>
      <c r="K187" s="63" t="s">
        <v>3775</v>
      </c>
      <c r="L187" s="296" t="s">
        <v>3776</v>
      </c>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row>
    <row r="188" spans="1:39" ht="15.6" customHeight="1">
      <c r="A188" s="32"/>
      <c r="B188" s="32"/>
      <c r="C188" s="32"/>
      <c r="D188" s="32"/>
      <c r="E188" s="32"/>
      <c r="F188" s="32"/>
      <c r="G188" s="32"/>
      <c r="H188" s="49"/>
      <c r="I188" s="48"/>
      <c r="J188" s="81" t="b">
        <v>0</v>
      </c>
      <c r="K188" s="64" t="s">
        <v>3777</v>
      </c>
      <c r="L188" s="296" t="s">
        <v>3778</v>
      </c>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row>
    <row r="189" spans="1:39" ht="15.6" customHeight="1">
      <c r="A189" s="32"/>
      <c r="B189" s="32"/>
      <c r="C189" s="32"/>
      <c r="D189" s="32"/>
      <c r="E189" s="32"/>
      <c r="F189" s="32"/>
      <c r="G189" s="32"/>
      <c r="H189" s="49"/>
      <c r="I189" s="48"/>
      <c r="J189" s="81" t="b">
        <v>0</v>
      </c>
      <c r="K189" s="63" t="s">
        <v>3779</v>
      </c>
      <c r="L189" s="296" t="s">
        <v>3780</v>
      </c>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row>
    <row r="190" spans="1:39" ht="15.6" customHeight="1">
      <c r="A190" s="32"/>
      <c r="B190" s="32"/>
      <c r="C190" s="32"/>
      <c r="D190" s="32"/>
      <c r="E190" s="32"/>
      <c r="F190" s="32"/>
      <c r="G190" s="32"/>
      <c r="H190" s="49"/>
      <c r="I190" s="48"/>
      <c r="J190" s="81" t="b">
        <v>0</v>
      </c>
      <c r="K190" s="64" t="s">
        <v>3781</v>
      </c>
      <c r="L190" s="296" t="s">
        <v>3782</v>
      </c>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row>
    <row r="191" spans="1:39" ht="15.6" customHeight="1">
      <c r="A191" s="32"/>
      <c r="B191" s="32"/>
      <c r="C191" s="32"/>
      <c r="D191" s="32"/>
      <c r="E191" s="32"/>
      <c r="F191" s="32"/>
      <c r="G191" s="32"/>
      <c r="H191" s="49"/>
      <c r="I191" s="48"/>
      <c r="J191" s="81" t="b">
        <v>0</v>
      </c>
      <c r="K191" s="63" t="s">
        <v>3783</v>
      </c>
      <c r="L191" s="296" t="s">
        <v>3784</v>
      </c>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row>
    <row r="192" spans="1:39" ht="15.6" customHeight="1">
      <c r="A192" s="32"/>
      <c r="B192" s="32"/>
      <c r="C192" s="32"/>
      <c r="D192" s="32"/>
      <c r="E192" s="32"/>
      <c r="F192" s="32"/>
      <c r="G192" s="32"/>
      <c r="H192" s="49"/>
      <c r="I192" s="48"/>
      <c r="J192" s="81" t="b">
        <v>0</v>
      </c>
      <c r="K192" s="64" t="s">
        <v>3785</v>
      </c>
      <c r="L192" s="296" t="s">
        <v>3786</v>
      </c>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row>
    <row r="193" spans="1:39">
      <c r="A193" s="32"/>
      <c r="B193" s="32"/>
      <c r="C193" s="32"/>
      <c r="D193" s="32"/>
      <c r="E193" s="32"/>
      <c r="F193" s="32"/>
      <c r="G193" s="32"/>
      <c r="H193" s="49"/>
      <c r="I193" s="48"/>
      <c r="J193" s="81" t="b">
        <v>0</v>
      </c>
      <c r="K193" s="63" t="s">
        <v>3787</v>
      </c>
      <c r="L193" s="296" t="s">
        <v>3788</v>
      </c>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row>
    <row r="194" spans="1:39">
      <c r="A194" s="32"/>
      <c r="B194" s="32"/>
      <c r="C194" s="32"/>
      <c r="D194" s="32"/>
      <c r="E194" s="32"/>
      <c r="F194" s="32"/>
      <c r="G194" s="32"/>
      <c r="H194" s="49"/>
      <c r="I194" s="48"/>
      <c r="J194" s="81" t="b">
        <v>0</v>
      </c>
      <c r="K194" s="63" t="s">
        <v>3789</v>
      </c>
      <c r="L194" s="296" t="s">
        <v>3790</v>
      </c>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row>
    <row r="195" spans="1:39" ht="15.6" customHeight="1">
      <c r="A195" s="32"/>
      <c r="B195" s="32"/>
      <c r="C195" s="32"/>
      <c r="D195" s="32"/>
      <c r="E195" s="32"/>
      <c r="F195" s="32"/>
      <c r="G195" s="32"/>
      <c r="H195" s="49"/>
      <c r="I195" s="48"/>
      <c r="J195" s="81" t="b">
        <v>0</v>
      </c>
      <c r="K195" s="63" t="s">
        <v>3791</v>
      </c>
      <c r="L195" s="296" t="s">
        <v>3792</v>
      </c>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row>
    <row r="196" spans="1:39">
      <c r="A196" s="32"/>
      <c r="B196" s="32"/>
      <c r="C196" s="32"/>
      <c r="D196" s="32"/>
      <c r="E196" s="32"/>
      <c r="F196" s="32"/>
      <c r="G196" s="32"/>
      <c r="H196" s="49"/>
      <c r="I196" s="48"/>
      <c r="J196" s="81" t="b">
        <v>0</v>
      </c>
      <c r="K196" s="64" t="s">
        <v>3793</v>
      </c>
      <c r="L196" s="296" t="s">
        <v>3794</v>
      </c>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row>
    <row r="197" spans="1:39">
      <c r="A197" s="32"/>
      <c r="B197" s="32"/>
      <c r="C197" s="32"/>
      <c r="D197" s="32"/>
      <c r="E197" s="32"/>
      <c r="F197" s="32"/>
      <c r="G197" s="32"/>
      <c r="H197" s="49"/>
      <c r="I197" s="48"/>
      <c r="J197" s="81" t="b">
        <v>0</v>
      </c>
      <c r="K197" s="64" t="s">
        <v>3795</v>
      </c>
      <c r="L197" s="296" t="s">
        <v>3796</v>
      </c>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row>
    <row r="198" spans="1:39">
      <c r="A198" s="32"/>
      <c r="B198" s="32"/>
      <c r="C198" s="32"/>
      <c r="D198" s="32"/>
      <c r="E198" s="32"/>
      <c r="F198" s="32"/>
      <c r="G198" s="32"/>
      <c r="H198" s="49"/>
      <c r="I198" s="48"/>
      <c r="J198" s="81" t="b">
        <v>0</v>
      </c>
      <c r="K198" s="63" t="s">
        <v>3797</v>
      </c>
      <c r="L198" s="296" t="s">
        <v>3798</v>
      </c>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row>
    <row r="199" spans="1:39">
      <c r="A199" s="32"/>
      <c r="B199" s="32"/>
      <c r="C199" s="32"/>
      <c r="D199" s="32"/>
      <c r="E199" s="32"/>
      <c r="F199" s="32"/>
      <c r="G199" s="32"/>
      <c r="H199" s="49"/>
      <c r="I199" s="48"/>
      <c r="J199" s="81" t="b">
        <v>0</v>
      </c>
      <c r="K199" s="64" t="s">
        <v>3799</v>
      </c>
      <c r="L199" s="296" t="s">
        <v>3800</v>
      </c>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row>
    <row r="200" spans="1:39">
      <c r="A200" s="32"/>
      <c r="B200" s="32"/>
      <c r="C200" s="32"/>
      <c r="D200" s="32"/>
      <c r="E200" s="32"/>
      <c r="F200" s="32"/>
      <c r="G200" s="32"/>
      <c r="H200" s="49"/>
      <c r="I200" s="48"/>
      <c r="J200" s="81" t="b">
        <v>0</v>
      </c>
      <c r="K200" s="63" t="s">
        <v>3801</v>
      </c>
      <c r="L200" s="296" t="s">
        <v>3802</v>
      </c>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row>
    <row r="201" spans="1:39">
      <c r="A201" s="32"/>
      <c r="B201" s="32"/>
      <c r="C201" s="32"/>
      <c r="D201" s="32"/>
      <c r="E201" s="32"/>
      <c r="F201" s="32"/>
      <c r="G201" s="32"/>
      <c r="H201" s="49"/>
      <c r="I201" s="48"/>
      <c r="J201" s="81" t="b">
        <v>0</v>
      </c>
      <c r="K201" s="63" t="s">
        <v>3803</v>
      </c>
      <c r="L201" s="296" t="s">
        <v>3804</v>
      </c>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row>
    <row r="202" spans="1:39">
      <c r="A202" s="32"/>
      <c r="B202" s="32"/>
      <c r="C202" s="32"/>
      <c r="D202" s="32"/>
      <c r="E202" s="32"/>
      <c r="F202" s="32"/>
      <c r="G202" s="32"/>
      <c r="H202" s="49"/>
      <c r="I202" s="48"/>
      <c r="J202" s="81" t="b">
        <v>0</v>
      </c>
      <c r="K202" s="63" t="s">
        <v>3805</v>
      </c>
      <c r="L202" s="296" t="s">
        <v>3806</v>
      </c>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row>
    <row r="203" spans="1:39">
      <c r="A203" s="32"/>
      <c r="B203" s="32"/>
      <c r="C203" s="32"/>
      <c r="D203" s="32"/>
      <c r="E203" s="32"/>
      <c r="F203" s="32"/>
      <c r="G203" s="32"/>
      <c r="H203" s="49"/>
      <c r="I203" s="48"/>
      <c r="J203" s="81" t="b">
        <v>0</v>
      </c>
      <c r="K203" s="63" t="s">
        <v>3807</v>
      </c>
      <c r="L203" s="296" t="s">
        <v>3808</v>
      </c>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row>
    <row r="204" spans="1:39">
      <c r="A204" s="32"/>
      <c r="B204" s="32"/>
      <c r="C204" s="32"/>
      <c r="D204" s="32"/>
      <c r="E204" s="32"/>
      <c r="F204" s="32"/>
      <c r="G204" s="32"/>
      <c r="H204" s="49"/>
      <c r="I204" s="48"/>
      <c r="J204" s="81" t="b">
        <v>0</v>
      </c>
      <c r="K204" s="63" t="s">
        <v>3809</v>
      </c>
      <c r="L204" s="296" t="s">
        <v>3810</v>
      </c>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row>
    <row r="205" spans="1:39" ht="15.6" customHeight="1">
      <c r="A205" s="32"/>
      <c r="B205" s="32"/>
      <c r="C205" s="32"/>
      <c r="D205" s="32"/>
      <c r="E205" s="32"/>
      <c r="F205" s="32"/>
      <c r="G205" s="32"/>
      <c r="H205" s="49"/>
      <c r="I205" s="48"/>
      <c r="J205" s="81" t="b">
        <v>0</v>
      </c>
      <c r="K205" s="63" t="s">
        <v>3811</v>
      </c>
      <c r="L205" s="296" t="s">
        <v>3812</v>
      </c>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row>
    <row r="206" spans="1:39">
      <c r="A206" s="32"/>
      <c r="B206" s="32"/>
      <c r="C206" s="32"/>
      <c r="D206" s="32"/>
      <c r="E206" s="32"/>
      <c r="F206" s="32"/>
      <c r="G206" s="32"/>
      <c r="H206" s="49"/>
      <c r="I206" s="48"/>
      <c r="J206" s="81" t="b">
        <v>0</v>
      </c>
      <c r="K206" s="63" t="s">
        <v>3813</v>
      </c>
      <c r="L206" s="296" t="s">
        <v>3814</v>
      </c>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row>
    <row r="207" spans="1:39">
      <c r="A207" s="32"/>
      <c r="B207" s="32"/>
      <c r="C207" s="32"/>
      <c r="D207" s="32"/>
      <c r="E207" s="32"/>
      <c r="F207" s="32"/>
      <c r="G207" s="32"/>
      <c r="H207" s="49"/>
      <c r="I207" s="48"/>
      <c r="J207" s="81" t="b">
        <v>0</v>
      </c>
      <c r="K207" s="64" t="s">
        <v>3815</v>
      </c>
      <c r="L207" s="296" t="s">
        <v>3816</v>
      </c>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row>
    <row r="208" spans="1:39">
      <c r="A208" s="32"/>
      <c r="B208" s="32"/>
      <c r="C208" s="32"/>
      <c r="D208" s="32"/>
      <c r="E208" s="32"/>
      <c r="F208" s="32"/>
      <c r="G208" s="32"/>
      <c r="H208" s="49"/>
      <c r="I208" s="48"/>
      <c r="J208" s="81" t="b">
        <v>0</v>
      </c>
      <c r="K208" s="64" t="s">
        <v>3817</v>
      </c>
      <c r="L208" s="296" t="s">
        <v>3818</v>
      </c>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row>
    <row r="209" spans="1:39" ht="13.9" customHeight="1">
      <c r="A209" s="32"/>
      <c r="B209" s="32"/>
      <c r="C209" s="32"/>
      <c r="D209" s="32"/>
      <c r="E209" s="32"/>
      <c r="F209" s="32"/>
      <c r="G209" s="32"/>
      <c r="H209" s="49"/>
      <c r="I209" s="48"/>
      <c r="J209" s="81" t="b">
        <v>0</v>
      </c>
      <c r="K209" s="64" t="s">
        <v>3819</v>
      </c>
      <c r="L209" s="296" t="s">
        <v>3820</v>
      </c>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row>
    <row r="210" spans="1:39">
      <c r="A210" s="32"/>
      <c r="B210" s="32"/>
      <c r="C210" s="32"/>
      <c r="D210" s="32"/>
      <c r="E210" s="32"/>
      <c r="F210" s="32"/>
      <c r="G210" s="32"/>
      <c r="H210" s="49"/>
      <c r="I210" s="48"/>
      <c r="J210" s="81" t="b">
        <v>0</v>
      </c>
      <c r="K210" s="64" t="s">
        <v>3821</v>
      </c>
      <c r="L210" s="296" t="s">
        <v>3822</v>
      </c>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row>
    <row r="211" spans="1:39">
      <c r="A211" s="32"/>
      <c r="B211" s="32"/>
      <c r="C211" s="32"/>
      <c r="D211" s="32"/>
      <c r="E211" s="32"/>
      <c r="F211" s="32"/>
      <c r="G211" s="32"/>
      <c r="H211" s="49"/>
      <c r="I211" s="48"/>
      <c r="J211" s="81" t="b">
        <v>0</v>
      </c>
      <c r="K211" s="63" t="s">
        <v>3823</v>
      </c>
      <c r="L211" s="296" t="s">
        <v>3824</v>
      </c>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row>
    <row r="212" spans="1:39" ht="13.9" customHeight="1">
      <c r="A212" s="32"/>
      <c r="B212" s="32"/>
      <c r="C212" s="32"/>
      <c r="D212" s="32"/>
      <c r="E212" s="32"/>
      <c r="F212" s="32"/>
      <c r="G212" s="32"/>
      <c r="H212" s="49"/>
      <c r="I212" s="48"/>
      <c r="J212" s="81" t="b">
        <v>0</v>
      </c>
      <c r="K212" s="63" t="s">
        <v>3825</v>
      </c>
      <c r="L212" s="296" t="s">
        <v>3826</v>
      </c>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row>
    <row r="213" spans="1:39">
      <c r="A213" s="32"/>
      <c r="B213" s="32"/>
      <c r="C213" s="32"/>
      <c r="D213" s="32"/>
      <c r="E213" s="32"/>
      <c r="F213" s="32"/>
      <c r="G213" s="32"/>
      <c r="H213" s="49"/>
      <c r="I213" s="48"/>
      <c r="J213" s="81" t="b">
        <v>0</v>
      </c>
      <c r="K213" s="63" t="s">
        <v>3827</v>
      </c>
      <c r="L213" s="296" t="s">
        <v>3828</v>
      </c>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row>
    <row r="214" spans="1:39">
      <c r="A214" s="32"/>
      <c r="B214" s="32"/>
      <c r="C214" s="32"/>
      <c r="D214" s="32"/>
      <c r="E214" s="32"/>
      <c r="F214" s="32"/>
      <c r="G214" s="32"/>
      <c r="H214" s="49"/>
      <c r="I214" s="48"/>
      <c r="J214" s="81" t="b">
        <v>0</v>
      </c>
      <c r="K214" s="63" t="s">
        <v>3829</v>
      </c>
      <c r="L214" s="296" t="s">
        <v>3830</v>
      </c>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row>
    <row r="215" spans="1:39" ht="13.9" customHeight="1">
      <c r="A215" s="32"/>
      <c r="B215" s="32"/>
      <c r="C215" s="32"/>
      <c r="D215" s="32"/>
      <c r="E215" s="32"/>
      <c r="F215" s="32"/>
      <c r="G215" s="32"/>
      <c r="H215" s="49"/>
      <c r="I215" s="48"/>
      <c r="J215" s="81" t="b">
        <v>0</v>
      </c>
      <c r="K215" s="63" t="s">
        <v>3831</v>
      </c>
      <c r="L215" s="296" t="s">
        <v>3832</v>
      </c>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row>
    <row r="216" spans="1:39">
      <c r="A216" s="32"/>
      <c r="B216" s="32"/>
      <c r="C216" s="32"/>
      <c r="D216" s="32"/>
      <c r="E216" s="32"/>
      <c r="F216" s="32"/>
      <c r="G216" s="32"/>
      <c r="H216" s="49"/>
      <c r="I216" s="48"/>
      <c r="J216" s="81" t="b">
        <v>0</v>
      </c>
      <c r="K216" s="64" t="s">
        <v>3833</v>
      </c>
      <c r="L216" s="296" t="s">
        <v>3834</v>
      </c>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row>
    <row r="217" spans="1:39">
      <c r="A217" s="32"/>
      <c r="B217" s="32"/>
      <c r="C217" s="32"/>
      <c r="D217" s="32"/>
      <c r="E217" s="32"/>
      <c r="F217" s="32"/>
      <c r="G217" s="32"/>
      <c r="H217" s="49"/>
      <c r="I217" s="48"/>
      <c r="J217" s="81" t="b">
        <v>0</v>
      </c>
      <c r="K217" s="63" t="s">
        <v>3835</v>
      </c>
      <c r="L217" s="296" t="s">
        <v>3836</v>
      </c>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row>
    <row r="218" spans="1:39" ht="13.9" customHeight="1">
      <c r="A218" s="32"/>
      <c r="B218" s="32"/>
      <c r="C218" s="32"/>
      <c r="D218" s="32"/>
      <c r="E218" s="32"/>
      <c r="F218" s="32"/>
      <c r="G218" s="32"/>
      <c r="H218" s="49"/>
      <c r="I218" s="48"/>
      <c r="J218" s="81" t="b">
        <v>0</v>
      </c>
      <c r="K218" s="64" t="s">
        <v>3837</v>
      </c>
      <c r="L218" s="296" t="s">
        <v>3838</v>
      </c>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row>
    <row r="219" spans="1:39">
      <c r="A219" s="32"/>
      <c r="B219" s="32"/>
      <c r="C219" s="32"/>
      <c r="D219" s="32"/>
      <c r="E219" s="32"/>
      <c r="F219" s="32"/>
      <c r="G219" s="32"/>
      <c r="H219" s="49"/>
      <c r="I219" s="48"/>
      <c r="J219" s="81" t="b">
        <v>0</v>
      </c>
      <c r="K219" s="63" t="s">
        <v>3839</v>
      </c>
      <c r="L219" s="296" t="s">
        <v>3840</v>
      </c>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row>
    <row r="220" spans="1:39">
      <c r="A220" s="32"/>
      <c r="B220" s="32"/>
      <c r="C220" s="32"/>
      <c r="D220" s="32"/>
      <c r="E220" s="32"/>
      <c r="F220" s="32"/>
      <c r="G220" s="32"/>
      <c r="H220" s="49"/>
      <c r="I220" s="48"/>
      <c r="J220" s="81" t="b">
        <v>0</v>
      </c>
      <c r="K220" s="63" t="s">
        <v>3841</v>
      </c>
      <c r="L220" s="296" t="s">
        <v>3842</v>
      </c>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row>
    <row r="221" spans="1:39">
      <c r="A221" s="32"/>
      <c r="B221" s="32"/>
      <c r="C221" s="32"/>
      <c r="D221" s="32"/>
      <c r="E221" s="32"/>
      <c r="F221" s="32"/>
      <c r="G221" s="32"/>
      <c r="H221" s="49"/>
      <c r="I221" s="48"/>
      <c r="J221" s="81" t="b">
        <v>0</v>
      </c>
      <c r="K221" s="63" t="s">
        <v>3843</v>
      </c>
      <c r="L221" s="296" t="s">
        <v>3844</v>
      </c>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row>
    <row r="222" spans="1:39">
      <c r="A222" s="32"/>
      <c r="B222" s="32"/>
      <c r="C222" s="32"/>
      <c r="D222" s="32"/>
      <c r="E222" s="32"/>
      <c r="F222" s="32"/>
      <c r="G222" s="32"/>
      <c r="H222" s="49"/>
      <c r="I222" s="48"/>
      <c r="J222" s="81" t="b">
        <v>0</v>
      </c>
      <c r="K222" s="63" t="s">
        <v>3845</v>
      </c>
      <c r="L222" s="296" t="s">
        <v>3846</v>
      </c>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row>
    <row r="223" spans="1:39">
      <c r="A223" s="32"/>
      <c r="B223" s="32"/>
      <c r="C223" s="32"/>
      <c r="D223" s="32"/>
      <c r="E223" s="32"/>
      <c r="F223" s="32"/>
      <c r="G223" s="32"/>
      <c r="H223" s="49"/>
      <c r="I223" s="48"/>
      <c r="J223" s="81" t="b">
        <v>0</v>
      </c>
      <c r="K223" s="64" t="s">
        <v>3847</v>
      </c>
      <c r="L223" s="296" t="s">
        <v>3848</v>
      </c>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row>
    <row r="224" spans="1:39">
      <c r="A224" s="32"/>
      <c r="B224" s="32"/>
      <c r="C224" s="32"/>
      <c r="D224" s="32"/>
      <c r="E224" s="32"/>
      <c r="F224" s="32"/>
      <c r="G224" s="32"/>
      <c r="H224" s="49"/>
      <c r="I224" s="48"/>
      <c r="J224" s="81" t="b">
        <v>0</v>
      </c>
      <c r="K224" s="63" t="s">
        <v>3849</v>
      </c>
      <c r="L224" s="296" t="s">
        <v>3850</v>
      </c>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row>
    <row r="225" spans="1:39">
      <c r="A225" s="32"/>
      <c r="B225" s="32"/>
      <c r="C225" s="32"/>
      <c r="D225" s="32"/>
      <c r="E225" s="32"/>
      <c r="F225" s="32"/>
      <c r="G225" s="32"/>
      <c r="H225" s="49"/>
      <c r="I225" s="48"/>
      <c r="J225" s="81" t="b">
        <v>0</v>
      </c>
      <c r="K225" s="64" t="s">
        <v>3851</v>
      </c>
      <c r="L225" s="296" t="s">
        <v>3852</v>
      </c>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row>
    <row r="226" spans="1:39">
      <c r="A226" s="32"/>
      <c r="B226" s="32"/>
      <c r="C226" s="32"/>
      <c r="D226" s="32"/>
      <c r="E226" s="32"/>
      <c r="F226" s="32"/>
      <c r="G226" s="32"/>
      <c r="H226" s="49"/>
      <c r="I226" s="48"/>
      <c r="J226" s="81" t="b">
        <v>0</v>
      </c>
      <c r="K226" s="63" t="s">
        <v>3853</v>
      </c>
      <c r="L226" s="296" t="s">
        <v>3854</v>
      </c>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row>
    <row r="227" spans="1:39">
      <c r="A227" s="32"/>
      <c r="B227" s="32"/>
      <c r="C227" s="32"/>
      <c r="D227" s="32"/>
      <c r="E227" s="32"/>
      <c r="F227" s="32"/>
      <c r="G227" s="32"/>
      <c r="H227" s="49"/>
      <c r="I227" s="48"/>
      <c r="J227" s="81" t="b">
        <v>0</v>
      </c>
      <c r="K227" s="64" t="s">
        <v>3855</v>
      </c>
      <c r="L227" s="296" t="s">
        <v>3856</v>
      </c>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row>
    <row r="228" spans="1:39">
      <c r="A228" s="32"/>
      <c r="B228" s="32"/>
      <c r="C228" s="32"/>
      <c r="D228" s="32"/>
      <c r="E228" s="32"/>
      <c r="F228" s="32"/>
      <c r="G228" s="32"/>
      <c r="H228" s="49"/>
      <c r="I228" s="48"/>
      <c r="J228" s="81" t="b">
        <v>0</v>
      </c>
      <c r="K228" s="64"/>
      <c r="L228" s="296"/>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row>
    <row r="229" spans="1:39">
      <c r="A229" s="32"/>
      <c r="B229" s="32"/>
      <c r="C229" s="32"/>
      <c r="D229" s="32"/>
      <c r="E229" s="32"/>
      <c r="F229" s="32"/>
      <c r="G229" s="32"/>
      <c r="H229" s="49"/>
      <c r="I229" s="48"/>
      <c r="J229" s="81" t="b">
        <v>0</v>
      </c>
      <c r="K229" s="64"/>
      <c r="L229" s="296"/>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row>
    <row r="230" spans="1:39" ht="13.5" thickBot="1">
      <c r="A230" s="32"/>
      <c r="B230" s="32"/>
      <c r="C230" s="32"/>
      <c r="D230" s="32"/>
      <c r="E230" s="32"/>
      <c r="F230" s="32"/>
      <c r="G230" s="32"/>
      <c r="H230" s="46"/>
      <c r="I230" s="47"/>
      <c r="J230" s="133" t="b">
        <v>0</v>
      </c>
      <c r="K230" s="630"/>
      <c r="L230" s="297"/>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row>
    <row r="231" spans="1:39">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row>
    <row r="232" spans="1:39" ht="30" customHeight="1">
      <c r="A232" s="32"/>
      <c r="B232" s="32"/>
      <c r="C232" s="32"/>
      <c r="D232" s="32"/>
      <c r="E232" s="32"/>
      <c r="F232" s="32"/>
      <c r="G232" s="32"/>
      <c r="H232" s="852" t="s">
        <v>3857</v>
      </c>
      <c r="I232" s="852"/>
      <c r="J232" s="852"/>
      <c r="K232" s="852"/>
      <c r="L232" s="85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row>
    <row r="233" spans="1:39">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row>
    <row r="234" spans="1:39">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row>
    <row r="235" spans="1:39">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row>
    <row r="236" spans="1:39">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row>
    <row r="237" spans="1:39">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row>
    <row r="238" spans="1:39">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row>
    <row r="239" spans="1:39">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row>
    <row r="240" spans="1:39">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row>
    <row r="241" spans="1:39">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row>
    <row r="242" spans="1:39">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row>
    <row r="243" spans="1:39">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row>
    <row r="244" spans="1:39">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row>
    <row r="245" spans="1:39">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row>
    <row r="246" spans="1:39">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row>
    <row r="247" spans="1:39">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row>
    <row r="248" spans="1:39">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row>
    <row r="249" spans="1:39">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row>
    <row r="250" spans="1:39">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row>
    <row r="251" spans="1:39">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row>
    <row r="252" spans="1:39">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row>
    <row r="253" spans="1:39">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row>
    <row r="254" spans="1:39">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row>
    <row r="255" spans="1:39">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row>
    <row r="256" spans="1:39">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row>
    <row r="257" spans="1:39">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row>
    <row r="258" spans="1:39">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row>
    <row r="259" spans="1:39">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row>
    <row r="260" spans="1:39">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row>
    <row r="261" spans="1:39">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row>
    <row r="262" spans="1:39">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row>
    <row r="263" spans="1:39">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row>
    <row r="264" spans="1:39">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row>
    <row r="265" spans="1:39">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row>
    <row r="266" spans="1:39">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row>
    <row r="267" spans="1:39">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row>
    <row r="268" spans="1:39">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row>
    <row r="269" spans="1:39">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row>
    <row r="270" spans="1:39">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row>
    <row r="271" spans="1:39">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row>
    <row r="272" spans="1:39">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row>
    <row r="273" spans="1:39">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row>
    <row r="274" spans="1:39">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row>
    <row r="275" spans="1:39">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row>
    <row r="276" spans="1:39">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row>
    <row r="277" spans="1:39">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row>
    <row r="278" spans="1:39">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row>
    <row r="279" spans="1:39">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row>
    <row r="280" spans="1:39">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row>
    <row r="281" spans="1:39">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row>
    <row r="282" spans="1:39">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row>
    <row r="283" spans="1:39">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row>
    <row r="284" spans="1:39">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row>
    <row r="285" spans="1:39">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row>
    <row r="286" spans="1:39">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row>
    <row r="287" spans="1:39">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row>
    <row r="288" spans="1:39">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row>
    <row r="289" spans="1:39">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row>
    <row r="290" spans="1:39">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row>
    <row r="291" spans="1:39">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row>
    <row r="292" spans="1:39">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row>
    <row r="293" spans="1:39">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row>
    <row r="294" spans="1:39">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row>
    <row r="295" spans="1:39">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row>
    <row r="296" spans="1:39">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row>
    <row r="297" spans="1:39">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row>
    <row r="298" spans="1:39">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row>
    <row r="299" spans="1:39">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row>
    <row r="300" spans="1:39">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row>
    <row r="301" spans="1:39">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row>
    <row r="302" spans="1:39">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row>
    <row r="303" spans="1:39">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row>
    <row r="304" spans="1:39">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row>
    <row r="305" spans="1:39">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row>
    <row r="306" spans="1:39">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row>
    <row r="307" spans="1:39">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row>
    <row r="308" spans="1:39">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row>
    <row r="309" spans="1:39">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row>
    <row r="310" spans="1:39">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row>
    <row r="311" spans="1:39">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row>
    <row r="312" spans="1:39">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row>
    <row r="313" spans="1:39">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row>
    <row r="314" spans="1:39">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row>
    <row r="315" spans="1:39">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row>
    <row r="316" spans="1:39">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row>
    <row r="317" spans="1:39">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row>
    <row r="318" spans="1:39">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row>
    <row r="319" spans="1:39">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row>
    <row r="320" spans="1:39">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row>
    <row r="321" spans="1:39">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row>
    <row r="322" spans="1:39">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row>
    <row r="323" spans="1:39">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row>
    <row r="324" spans="1:39">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row>
    <row r="325" spans="1:39">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row>
    <row r="326" spans="1:39">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row>
    <row r="327" spans="1:39">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row>
    <row r="328" spans="1:39">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row>
    <row r="329" spans="1:39">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row>
    <row r="330" spans="1:39">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row>
    <row r="331" spans="1:39">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row>
    <row r="332" spans="1:39">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row>
    <row r="333" spans="1:39">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row>
    <row r="334" spans="1:39">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row>
    <row r="335" spans="1:39">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row>
    <row r="336" spans="1:39">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row>
    <row r="337" spans="1:39">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row>
    <row r="338" spans="1:39">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32"/>
      <c r="AI338" s="32"/>
      <c r="AJ338" s="32"/>
      <c r="AK338" s="32"/>
      <c r="AL338" s="32"/>
      <c r="AM338" s="32"/>
    </row>
    <row r="339" spans="1:39">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32"/>
      <c r="AI339" s="32"/>
      <c r="AJ339" s="32"/>
      <c r="AK339" s="32"/>
      <c r="AL339" s="32"/>
      <c r="AM339" s="32"/>
    </row>
    <row r="340" spans="1:39">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32"/>
      <c r="AI340" s="32"/>
      <c r="AJ340" s="32"/>
      <c r="AK340" s="32"/>
      <c r="AL340" s="32"/>
      <c r="AM340" s="32"/>
    </row>
    <row r="341" spans="1:39">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row>
    <row r="342" spans="1:39">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row>
    <row r="343" spans="1:39">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row>
    <row r="344" spans="1:39">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row>
    <row r="345" spans="1:39">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row>
    <row r="346" spans="1:39">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row>
    <row r="347" spans="1:39">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row>
    <row r="348" spans="1:39">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row>
    <row r="349" spans="1:39">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row>
    <row r="350" spans="1:39">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row>
    <row r="351" spans="1:39">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row>
    <row r="352" spans="1:39">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row>
    <row r="353" spans="1:39">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row>
    <row r="354" spans="1:39">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row>
    <row r="355" spans="1:39">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row>
    <row r="356" spans="1:39">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row>
    <row r="357" spans="1:39">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row>
    <row r="358" spans="1:39">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row>
    <row r="359" spans="1:39">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row>
    <row r="360" spans="1:39">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row>
    <row r="361" spans="1:39">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row>
    <row r="362" spans="1:39">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32"/>
      <c r="AI362" s="32"/>
      <c r="AJ362" s="32"/>
      <c r="AK362" s="32"/>
      <c r="AL362" s="32"/>
      <c r="AM362" s="32"/>
    </row>
    <row r="363" spans="1:39">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32"/>
      <c r="AI363" s="32"/>
      <c r="AJ363" s="32"/>
      <c r="AK363" s="32"/>
      <c r="AL363" s="32"/>
      <c r="AM363" s="32"/>
    </row>
    <row r="364" spans="1:39">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row>
    <row r="365" spans="1:39">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32"/>
      <c r="AI365" s="32"/>
      <c r="AJ365" s="32"/>
      <c r="AK365" s="32"/>
      <c r="AL365" s="32"/>
      <c r="AM365" s="32"/>
    </row>
    <row r="366" spans="1:39">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row>
    <row r="367" spans="1:39">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32"/>
      <c r="AI367" s="32"/>
      <c r="AJ367" s="32"/>
      <c r="AK367" s="32"/>
      <c r="AL367" s="32"/>
      <c r="AM367" s="32"/>
    </row>
    <row r="368" spans="1:39">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row>
    <row r="369" spans="1:39">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32"/>
      <c r="AI369" s="32"/>
      <c r="AJ369" s="32"/>
      <c r="AK369" s="32"/>
      <c r="AL369" s="32"/>
      <c r="AM369" s="32"/>
    </row>
    <row r="370" spans="1:39">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32"/>
      <c r="AI370" s="32"/>
      <c r="AJ370" s="32"/>
      <c r="AK370" s="32"/>
      <c r="AL370" s="32"/>
      <c r="AM370" s="32"/>
    </row>
    <row r="371" spans="1:39">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row>
    <row r="372" spans="1:39">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row>
    <row r="373" spans="1:39">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32"/>
      <c r="AI373" s="32"/>
      <c r="AJ373" s="32"/>
      <c r="AK373" s="32"/>
      <c r="AL373" s="32"/>
      <c r="AM373" s="32"/>
    </row>
    <row r="374" spans="1:39">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32"/>
      <c r="AI374" s="32"/>
      <c r="AJ374" s="32"/>
      <c r="AK374" s="32"/>
      <c r="AL374" s="32"/>
      <c r="AM374" s="32"/>
    </row>
    <row r="375" spans="1:39">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row>
    <row r="376" spans="1:39">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row>
    <row r="377" spans="1:39">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32"/>
      <c r="AJ377" s="32"/>
      <c r="AK377" s="32"/>
      <c r="AL377" s="32"/>
      <c r="AM377" s="32"/>
    </row>
    <row r="378" spans="1:39">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row>
    <row r="379" spans="1:39">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c r="AJ379" s="32"/>
      <c r="AK379" s="32"/>
      <c r="AL379" s="32"/>
      <c r="AM379" s="32"/>
    </row>
    <row r="380" spans="1:39">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32"/>
      <c r="AJ380" s="32"/>
      <c r="AK380" s="32"/>
      <c r="AL380" s="32"/>
      <c r="AM380" s="32"/>
    </row>
    <row r="381" spans="1:39">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32"/>
      <c r="AJ381" s="32"/>
      <c r="AK381" s="32"/>
      <c r="AL381" s="32"/>
      <c r="AM381" s="32"/>
    </row>
    <row r="382" spans="1:39">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32"/>
      <c r="AJ382" s="32"/>
      <c r="AK382" s="32"/>
      <c r="AL382" s="32"/>
      <c r="AM382" s="32"/>
    </row>
    <row r="383" spans="1:39">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row>
    <row r="384" spans="1:39">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row>
    <row r="385" spans="1:39">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32"/>
      <c r="AI385" s="32"/>
      <c r="AJ385" s="32"/>
      <c r="AK385" s="32"/>
      <c r="AL385" s="32"/>
      <c r="AM385" s="32"/>
    </row>
    <row r="386" spans="1:39">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row>
    <row r="387" spans="1:39">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32"/>
      <c r="AI387" s="32"/>
      <c r="AJ387" s="32"/>
      <c r="AK387" s="32"/>
      <c r="AL387" s="32"/>
      <c r="AM387" s="32"/>
    </row>
    <row r="388" spans="1:39">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32"/>
      <c r="AI388" s="32"/>
      <c r="AJ388" s="32"/>
      <c r="AK388" s="32"/>
      <c r="AL388" s="32"/>
      <c r="AM388" s="32"/>
    </row>
    <row r="389" spans="1:39">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32"/>
      <c r="AI389" s="32"/>
      <c r="AJ389" s="32"/>
      <c r="AK389" s="32"/>
      <c r="AL389" s="32"/>
      <c r="AM389" s="32"/>
    </row>
    <row r="390" spans="1:39">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32"/>
      <c r="AI390" s="32"/>
      <c r="AJ390" s="32"/>
      <c r="AK390" s="32"/>
      <c r="AL390" s="32"/>
      <c r="AM390" s="32"/>
    </row>
    <row r="391" spans="1:39">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c r="AJ391" s="32"/>
      <c r="AK391" s="32"/>
      <c r="AL391" s="32"/>
      <c r="AM391" s="32"/>
    </row>
    <row r="392" spans="1:39">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32"/>
      <c r="AI392" s="32"/>
      <c r="AJ392" s="32"/>
      <c r="AK392" s="32"/>
      <c r="AL392" s="32"/>
      <c r="AM392" s="32"/>
    </row>
    <row r="393" spans="1:39">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32"/>
      <c r="AI393" s="32"/>
      <c r="AJ393" s="32"/>
      <c r="AK393" s="32"/>
      <c r="AL393" s="32"/>
      <c r="AM393" s="32"/>
    </row>
    <row r="394" spans="1:39">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32"/>
      <c r="AI394" s="32"/>
      <c r="AJ394" s="32"/>
      <c r="AK394" s="32"/>
      <c r="AL394" s="32"/>
      <c r="AM394" s="32"/>
    </row>
    <row r="395" spans="1:39">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32"/>
      <c r="AI395" s="32"/>
      <c r="AJ395" s="32"/>
      <c r="AK395" s="32"/>
      <c r="AL395" s="32"/>
      <c r="AM395" s="32"/>
    </row>
    <row r="396" spans="1:39">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row>
    <row r="397" spans="1:39">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row>
    <row r="398" spans="1:39">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c r="AH398" s="32"/>
      <c r="AI398" s="32"/>
      <c r="AJ398" s="32"/>
      <c r="AK398" s="32"/>
      <c r="AL398" s="32"/>
      <c r="AM398" s="32"/>
    </row>
    <row r="399" spans="1:39">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32"/>
      <c r="AI399" s="32"/>
      <c r="AJ399" s="32"/>
      <c r="AK399" s="32"/>
      <c r="AL399" s="32"/>
      <c r="AM399" s="32"/>
    </row>
    <row r="400" spans="1:39">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32"/>
      <c r="AI400" s="32"/>
      <c r="AJ400" s="32"/>
      <c r="AK400" s="32"/>
      <c r="AL400" s="32"/>
      <c r="AM400" s="32"/>
    </row>
    <row r="401" spans="1:39">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32"/>
      <c r="AI401" s="32"/>
      <c r="AJ401" s="32"/>
      <c r="AK401" s="32"/>
      <c r="AL401" s="32"/>
      <c r="AM401" s="32"/>
    </row>
    <row r="402" spans="1:39">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c r="AB402" s="32"/>
      <c r="AC402" s="32"/>
      <c r="AD402" s="32"/>
      <c r="AE402" s="32"/>
      <c r="AF402" s="32"/>
      <c r="AG402" s="32"/>
      <c r="AH402" s="32"/>
      <c r="AI402" s="32"/>
      <c r="AJ402" s="32"/>
      <c r="AK402" s="32"/>
      <c r="AL402" s="32"/>
      <c r="AM402" s="32"/>
    </row>
    <row r="403" spans="1:39">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c r="AC403" s="32"/>
      <c r="AD403" s="32"/>
      <c r="AE403" s="32"/>
      <c r="AF403" s="32"/>
      <c r="AG403" s="32"/>
      <c r="AH403" s="32"/>
      <c r="AI403" s="32"/>
      <c r="AJ403" s="32"/>
      <c r="AK403" s="32"/>
      <c r="AL403" s="32"/>
      <c r="AM403" s="32"/>
    </row>
    <row r="404" spans="1:39">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c r="AH404" s="32"/>
      <c r="AI404" s="32"/>
      <c r="AJ404" s="32"/>
      <c r="AK404" s="32"/>
      <c r="AL404" s="32"/>
      <c r="AM404" s="32"/>
    </row>
    <row r="405" spans="1:39">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H405" s="32"/>
      <c r="AI405" s="32"/>
      <c r="AJ405" s="32"/>
      <c r="AK405" s="32"/>
      <c r="AL405" s="32"/>
      <c r="AM405" s="32"/>
    </row>
    <row r="406" spans="1:39">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row>
    <row r="407" spans="1:39">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32"/>
      <c r="AI407" s="32"/>
      <c r="AJ407" s="32"/>
      <c r="AK407" s="32"/>
      <c r="AL407" s="32"/>
      <c r="AM407" s="32"/>
    </row>
    <row r="408" spans="1:39">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32"/>
      <c r="AL408" s="32"/>
      <c r="AM408" s="32"/>
    </row>
    <row r="409" spans="1:39">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32"/>
      <c r="AI409" s="32"/>
      <c r="AJ409" s="32"/>
      <c r="AK409" s="32"/>
      <c r="AL409" s="32"/>
      <c r="AM409" s="32"/>
    </row>
    <row r="410" spans="1:39">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2"/>
      <c r="AL410" s="32"/>
      <c r="AM410" s="32"/>
    </row>
    <row r="411" spans="1:39">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32"/>
      <c r="AI411" s="32"/>
      <c r="AJ411" s="32"/>
      <c r="AK411" s="32"/>
      <c r="AL411" s="32"/>
      <c r="AM411" s="32"/>
    </row>
    <row r="412" spans="1:39">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32"/>
      <c r="AI412" s="32"/>
      <c r="AJ412" s="32"/>
      <c r="AK412" s="32"/>
      <c r="AL412" s="32"/>
      <c r="AM412" s="32"/>
    </row>
    <row r="413" spans="1:39">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2"/>
      <c r="AL413" s="32"/>
      <c r="AM413" s="32"/>
    </row>
    <row r="414" spans="1:39">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2"/>
      <c r="AL414" s="32"/>
      <c r="AM414" s="32"/>
    </row>
    <row r="415" spans="1:39">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2"/>
      <c r="AL415" s="32"/>
      <c r="AM415" s="32"/>
    </row>
    <row r="416" spans="1:39">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2"/>
      <c r="AL416" s="32"/>
      <c r="AM416" s="32"/>
    </row>
    <row r="417" spans="1:39">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2"/>
      <c r="AL417" s="32"/>
      <c r="AM417" s="32"/>
    </row>
    <row r="418" spans="1:39">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2"/>
      <c r="AL418" s="32"/>
      <c r="AM418" s="32"/>
    </row>
    <row r="419" spans="1:39">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2"/>
      <c r="AL419" s="32"/>
      <c r="AM419" s="32"/>
    </row>
    <row r="420" spans="1:39">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2"/>
      <c r="AL420" s="32"/>
      <c r="AM420" s="32"/>
    </row>
    <row r="421" spans="1:39">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2"/>
      <c r="AL421" s="32"/>
      <c r="AM421" s="32"/>
    </row>
    <row r="422" spans="1:39">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2"/>
      <c r="AL422" s="32"/>
      <c r="AM422" s="32"/>
    </row>
    <row r="423" spans="1:39">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2"/>
      <c r="AL423" s="32"/>
      <c r="AM423" s="32"/>
    </row>
    <row r="424" spans="1:39">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2"/>
      <c r="AL424" s="32"/>
      <c r="AM424" s="32"/>
    </row>
    <row r="425" spans="1:39">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2"/>
      <c r="AL425" s="32"/>
      <c r="AM425" s="32"/>
    </row>
    <row r="426" spans="1:39">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2"/>
      <c r="AL426" s="32"/>
      <c r="AM426" s="32"/>
    </row>
    <row r="427" spans="1:39">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2"/>
      <c r="AL427" s="32"/>
      <c r="AM427" s="32"/>
    </row>
    <row r="428" spans="1:39">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2"/>
      <c r="AL428" s="32"/>
      <c r="AM428" s="32"/>
    </row>
    <row r="429" spans="1:39">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2"/>
      <c r="AL429" s="32"/>
      <c r="AM429" s="32"/>
    </row>
    <row r="430" spans="1:39">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2"/>
      <c r="AL430" s="32"/>
      <c r="AM430" s="32"/>
    </row>
    <row r="431" spans="1:39">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2"/>
      <c r="AL431" s="32"/>
      <c r="AM431" s="32"/>
    </row>
    <row r="432" spans="1:39">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2"/>
      <c r="AL432" s="32"/>
      <c r="AM432" s="32"/>
    </row>
    <row r="433" spans="1:39">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c r="AL433" s="32"/>
      <c r="AM433" s="32"/>
    </row>
    <row r="434" spans="1:39">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32"/>
      <c r="AI434" s="32"/>
      <c r="AJ434" s="32"/>
      <c r="AK434" s="32"/>
      <c r="AL434" s="32"/>
      <c r="AM434" s="32"/>
    </row>
    <row r="435" spans="1:39">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c r="AD435" s="32"/>
      <c r="AE435" s="32"/>
      <c r="AF435" s="32"/>
      <c r="AG435" s="32"/>
      <c r="AH435" s="32"/>
      <c r="AI435" s="32"/>
      <c r="AJ435" s="32"/>
      <c r="AK435" s="32"/>
      <c r="AL435" s="32"/>
      <c r="AM435" s="32"/>
    </row>
    <row r="436" spans="1:39">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row>
    <row r="437" spans="1:39">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H437" s="32"/>
      <c r="AI437" s="32"/>
      <c r="AJ437" s="32"/>
      <c r="AK437" s="32"/>
      <c r="AL437" s="32"/>
      <c r="AM437" s="32"/>
    </row>
    <row r="438" spans="1:39">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c r="AH438" s="32"/>
      <c r="AI438" s="32"/>
      <c r="AJ438" s="32"/>
      <c r="AK438" s="32"/>
      <c r="AL438" s="32"/>
      <c r="AM438" s="32"/>
    </row>
    <row r="439" spans="1:39">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c r="AH439" s="32"/>
      <c r="AI439" s="32"/>
      <c r="AJ439" s="32"/>
      <c r="AK439" s="32"/>
      <c r="AL439" s="32"/>
      <c r="AM439" s="32"/>
    </row>
    <row r="440" spans="1:39">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c r="AF440" s="32"/>
      <c r="AG440" s="32"/>
      <c r="AH440" s="32"/>
      <c r="AI440" s="32"/>
      <c r="AJ440" s="32"/>
      <c r="AK440" s="32"/>
      <c r="AL440" s="32"/>
      <c r="AM440" s="32"/>
    </row>
    <row r="441" spans="1:39">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c r="AH441" s="32"/>
      <c r="AI441" s="32"/>
      <c r="AJ441" s="32"/>
      <c r="AK441" s="32"/>
      <c r="AL441" s="32"/>
      <c r="AM441" s="32"/>
    </row>
    <row r="442" spans="1:39">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D442" s="32"/>
      <c r="AE442" s="32"/>
      <c r="AF442" s="32"/>
      <c r="AG442" s="32"/>
      <c r="AH442" s="32"/>
      <c r="AI442" s="32"/>
      <c r="AJ442" s="32"/>
      <c r="AK442" s="32"/>
      <c r="AL442" s="32"/>
      <c r="AM442" s="32"/>
    </row>
    <row r="443" spans="1:39">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c r="AH443" s="32"/>
      <c r="AI443" s="32"/>
      <c r="AJ443" s="32"/>
      <c r="AK443" s="32"/>
      <c r="AL443" s="32"/>
      <c r="AM443" s="32"/>
    </row>
    <row r="444" spans="1:39">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H444" s="32"/>
      <c r="AI444" s="32"/>
      <c r="AJ444" s="32"/>
      <c r="AK444" s="32"/>
      <c r="AL444" s="32"/>
      <c r="AM444" s="32"/>
    </row>
    <row r="445" spans="1:39">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c r="AH445" s="32"/>
      <c r="AI445" s="32"/>
      <c r="AJ445" s="32"/>
      <c r="AK445" s="32"/>
      <c r="AL445" s="32"/>
      <c r="AM445" s="32"/>
    </row>
    <row r="446" spans="1:39">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row>
    <row r="447" spans="1:39">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2"/>
      <c r="AL447" s="32"/>
      <c r="AM447" s="32"/>
    </row>
    <row r="448" spans="1:39">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2"/>
      <c r="AL448" s="32"/>
      <c r="AM448" s="32"/>
    </row>
    <row r="449" spans="1:39">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2"/>
      <c r="AL449" s="32"/>
      <c r="AM449" s="32"/>
    </row>
    <row r="450" spans="1:39">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2"/>
      <c r="AL450" s="32"/>
      <c r="AM450" s="32"/>
    </row>
    <row r="451" spans="1:39">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2"/>
      <c r="AL451" s="32"/>
      <c r="AM451" s="32"/>
    </row>
    <row r="452" spans="1:39">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2"/>
      <c r="AL452" s="32"/>
      <c r="AM452" s="32"/>
    </row>
    <row r="453" spans="1:39">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2"/>
      <c r="AL453" s="32"/>
      <c r="AM453" s="32"/>
    </row>
    <row r="454" spans="1:39">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2"/>
      <c r="AL454" s="32"/>
      <c r="AM454" s="32"/>
    </row>
    <row r="455" spans="1:39">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2"/>
      <c r="AL455" s="32"/>
      <c r="AM455" s="32"/>
    </row>
    <row r="456" spans="1:39">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2"/>
      <c r="AL456" s="32"/>
      <c r="AM456" s="32"/>
    </row>
    <row r="457" spans="1:39">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2"/>
      <c r="AL457" s="32"/>
      <c r="AM457" s="32"/>
    </row>
    <row r="458" spans="1:39">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2"/>
      <c r="AL458" s="32"/>
      <c r="AM458" s="32"/>
    </row>
    <row r="459" spans="1:39">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2"/>
      <c r="AL459" s="32"/>
      <c r="AM459" s="32"/>
    </row>
    <row r="460" spans="1:39">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2"/>
      <c r="AL460" s="32"/>
      <c r="AM460" s="32"/>
    </row>
    <row r="461" spans="1:39">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2"/>
      <c r="AL461" s="32"/>
      <c r="AM461" s="32"/>
    </row>
    <row r="462" spans="1:39">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2"/>
      <c r="AL462" s="32"/>
      <c r="AM462" s="32"/>
    </row>
    <row r="463" spans="1:39">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2"/>
      <c r="AL463" s="32"/>
      <c r="AM463" s="32"/>
    </row>
    <row r="464" spans="1:39">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2"/>
      <c r="AL464" s="32"/>
      <c r="AM464" s="32"/>
    </row>
    <row r="465" spans="1:39">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2"/>
      <c r="AL465" s="32"/>
      <c r="AM465" s="32"/>
    </row>
    <row r="466" spans="1:39">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row>
    <row r="467" spans="1:39">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H467" s="32"/>
      <c r="AI467" s="32"/>
      <c r="AJ467" s="32"/>
      <c r="AK467" s="32"/>
      <c r="AL467" s="32"/>
      <c r="AM467" s="32"/>
    </row>
    <row r="468" spans="1:39">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c r="AA468" s="32"/>
      <c r="AB468" s="32"/>
      <c r="AC468" s="32"/>
      <c r="AD468" s="32"/>
      <c r="AE468" s="32"/>
      <c r="AF468" s="32"/>
      <c r="AG468" s="32"/>
      <c r="AH468" s="32"/>
      <c r="AI468" s="32"/>
      <c r="AJ468" s="32"/>
      <c r="AK468" s="32"/>
      <c r="AL468" s="32"/>
      <c r="AM468" s="32"/>
    </row>
    <row r="469" spans="1:39">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c r="AA469" s="32"/>
      <c r="AB469" s="32"/>
      <c r="AC469" s="32"/>
      <c r="AD469" s="32"/>
      <c r="AE469" s="32"/>
      <c r="AF469" s="32"/>
      <c r="AG469" s="32"/>
      <c r="AH469" s="32"/>
      <c r="AI469" s="32"/>
      <c r="AJ469" s="32"/>
      <c r="AK469" s="32"/>
      <c r="AL469" s="32"/>
      <c r="AM469" s="32"/>
    </row>
    <row r="470" spans="1:39">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c r="AH470" s="32"/>
      <c r="AI470" s="32"/>
      <c r="AJ470" s="32"/>
      <c r="AK470" s="32"/>
      <c r="AL470" s="32"/>
      <c r="AM470" s="32"/>
    </row>
    <row r="471" spans="1:39">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c r="AA471" s="32"/>
      <c r="AB471" s="32"/>
      <c r="AC471" s="32"/>
      <c r="AD471" s="32"/>
      <c r="AE471" s="32"/>
      <c r="AF471" s="32"/>
      <c r="AG471" s="32"/>
      <c r="AH471" s="32"/>
      <c r="AI471" s="32"/>
      <c r="AJ471" s="32"/>
      <c r="AK471" s="32"/>
      <c r="AL471" s="32"/>
      <c r="AM471" s="32"/>
    </row>
    <row r="472" spans="1:39">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c r="AA472" s="32"/>
      <c r="AB472" s="32"/>
      <c r="AC472" s="32"/>
      <c r="AD472" s="32"/>
      <c r="AE472" s="32"/>
      <c r="AF472" s="32"/>
      <c r="AG472" s="32"/>
      <c r="AH472" s="32"/>
      <c r="AI472" s="32"/>
      <c r="AJ472" s="32"/>
      <c r="AK472" s="32"/>
      <c r="AL472" s="32"/>
      <c r="AM472" s="32"/>
    </row>
    <row r="473" spans="1:39">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c r="AH473" s="32"/>
      <c r="AI473" s="32"/>
      <c r="AJ473" s="32"/>
      <c r="AK473" s="32"/>
      <c r="AL473" s="32"/>
      <c r="AM473" s="32"/>
    </row>
    <row r="474" spans="1:39">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c r="AA474" s="32"/>
      <c r="AB474" s="32"/>
      <c r="AC474" s="32"/>
      <c r="AD474" s="32"/>
      <c r="AE474" s="32"/>
      <c r="AF474" s="32"/>
      <c r="AG474" s="32"/>
      <c r="AH474" s="32"/>
      <c r="AI474" s="32"/>
      <c r="AJ474" s="32"/>
      <c r="AK474" s="32"/>
      <c r="AL474" s="32"/>
      <c r="AM474" s="32"/>
    </row>
    <row r="475" spans="1:39">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c r="AA475" s="32"/>
      <c r="AB475" s="32"/>
      <c r="AC475" s="32"/>
      <c r="AD475" s="32"/>
      <c r="AE475" s="32"/>
      <c r="AF475" s="32"/>
      <c r="AG475" s="32"/>
      <c r="AH475" s="32"/>
      <c r="AI475" s="32"/>
      <c r="AJ475" s="32"/>
      <c r="AK475" s="32"/>
      <c r="AL475" s="32"/>
      <c r="AM475" s="32"/>
    </row>
    <row r="476" spans="1:39">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H476" s="32"/>
      <c r="AI476" s="32"/>
      <c r="AJ476" s="32"/>
      <c r="AK476" s="32"/>
      <c r="AL476" s="32"/>
      <c r="AM476" s="32"/>
    </row>
    <row r="477" spans="1:39">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c r="AA477" s="32"/>
      <c r="AB477" s="32"/>
      <c r="AC477" s="32"/>
      <c r="AD477" s="32"/>
      <c r="AE477" s="32"/>
      <c r="AF477" s="32"/>
      <c r="AG477" s="32"/>
      <c r="AH477" s="32"/>
      <c r="AI477" s="32"/>
      <c r="AJ477" s="32"/>
      <c r="AK477" s="32"/>
      <c r="AL477" s="32"/>
      <c r="AM477" s="32"/>
    </row>
    <row r="478" spans="1:39">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32"/>
      <c r="AB478" s="32"/>
      <c r="AC478" s="32"/>
      <c r="AD478" s="32"/>
      <c r="AE478" s="32"/>
      <c r="AF478" s="32"/>
      <c r="AG478" s="32"/>
      <c r="AH478" s="32"/>
      <c r="AI478" s="32"/>
      <c r="AJ478" s="32"/>
      <c r="AK478" s="32"/>
      <c r="AL478" s="32"/>
      <c r="AM478" s="32"/>
    </row>
    <row r="479" spans="1:39">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H479" s="32"/>
      <c r="AI479" s="32"/>
      <c r="AJ479" s="32"/>
      <c r="AK479" s="32"/>
      <c r="AL479" s="32"/>
      <c r="AM479" s="32"/>
    </row>
    <row r="480" spans="1:39">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c r="AB480" s="32"/>
      <c r="AC480" s="32"/>
      <c r="AD480" s="32"/>
      <c r="AE480" s="32"/>
      <c r="AF480" s="32"/>
      <c r="AG480" s="32"/>
      <c r="AH480" s="32"/>
      <c r="AI480" s="32"/>
      <c r="AJ480" s="32"/>
      <c r="AK480" s="32"/>
      <c r="AL480" s="32"/>
      <c r="AM480" s="32"/>
    </row>
    <row r="481" spans="1:39">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32"/>
      <c r="AB481" s="32"/>
      <c r="AC481" s="32"/>
      <c r="AD481" s="32"/>
      <c r="AE481" s="32"/>
      <c r="AF481" s="32"/>
      <c r="AG481" s="32"/>
      <c r="AH481" s="32"/>
      <c r="AI481" s="32"/>
      <c r="AJ481" s="32"/>
      <c r="AK481" s="32"/>
      <c r="AL481" s="32"/>
      <c r="AM481" s="32"/>
    </row>
    <row r="482" spans="1:39">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H482" s="32"/>
      <c r="AI482" s="32"/>
      <c r="AJ482" s="32"/>
      <c r="AK482" s="32"/>
      <c r="AL482" s="32"/>
      <c r="AM482" s="32"/>
    </row>
    <row r="483" spans="1:39">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32"/>
      <c r="AB483" s="32"/>
      <c r="AC483" s="32"/>
      <c r="AD483" s="32"/>
      <c r="AE483" s="32"/>
      <c r="AF483" s="32"/>
      <c r="AG483" s="32"/>
      <c r="AH483" s="32"/>
      <c r="AI483" s="32"/>
      <c r="AJ483" s="32"/>
      <c r="AK483" s="32"/>
      <c r="AL483" s="32"/>
      <c r="AM483" s="32"/>
    </row>
    <row r="484" spans="1:39">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c r="AC484" s="32"/>
      <c r="AD484" s="32"/>
      <c r="AE484" s="32"/>
      <c r="AF484" s="32"/>
      <c r="AG484" s="32"/>
      <c r="AH484" s="32"/>
      <c r="AI484" s="32"/>
      <c r="AJ484" s="32"/>
      <c r="AK484" s="32"/>
      <c r="AL484" s="32"/>
      <c r="AM484" s="32"/>
    </row>
    <row r="485" spans="1:39">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H485" s="32"/>
      <c r="AI485" s="32"/>
      <c r="AJ485" s="32"/>
      <c r="AK485" s="32"/>
      <c r="AL485" s="32"/>
      <c r="AM485" s="32"/>
    </row>
    <row r="486" spans="1:39">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row>
    <row r="487" spans="1:39">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32"/>
      <c r="AE487" s="32"/>
      <c r="AF487" s="32"/>
      <c r="AG487" s="32"/>
      <c r="AH487" s="32"/>
      <c r="AI487" s="32"/>
      <c r="AJ487" s="32"/>
      <c r="AK487" s="32"/>
      <c r="AL487" s="32"/>
      <c r="AM487" s="32"/>
    </row>
    <row r="488" spans="1:39">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H488" s="32"/>
      <c r="AI488" s="32"/>
      <c r="AJ488" s="32"/>
      <c r="AK488" s="32"/>
      <c r="AL488" s="32"/>
      <c r="AM488" s="32"/>
    </row>
    <row r="489" spans="1:39">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c r="AB489" s="32"/>
      <c r="AC489" s="32"/>
      <c r="AD489" s="32"/>
      <c r="AE489" s="32"/>
      <c r="AF489" s="32"/>
      <c r="AG489" s="32"/>
      <c r="AH489" s="32"/>
      <c r="AI489" s="32"/>
      <c r="AJ489" s="32"/>
      <c r="AK489" s="32"/>
      <c r="AL489" s="32"/>
      <c r="AM489" s="32"/>
    </row>
    <row r="490" spans="1:39">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c r="AD490" s="32"/>
      <c r="AE490" s="32"/>
      <c r="AF490" s="32"/>
      <c r="AG490" s="32"/>
      <c r="AH490" s="32"/>
      <c r="AI490" s="32"/>
      <c r="AJ490" s="32"/>
      <c r="AK490" s="32"/>
      <c r="AL490" s="32"/>
      <c r="AM490" s="32"/>
    </row>
    <row r="491" spans="1:39">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H491" s="32"/>
      <c r="AI491" s="32"/>
      <c r="AJ491" s="32"/>
      <c r="AK491" s="32"/>
      <c r="AL491" s="32"/>
      <c r="AM491" s="32"/>
    </row>
    <row r="492" spans="1:39">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32"/>
      <c r="AB492" s="32"/>
      <c r="AC492" s="32"/>
      <c r="AD492" s="32"/>
      <c r="AE492" s="32"/>
      <c r="AF492" s="32"/>
      <c r="AG492" s="32"/>
      <c r="AH492" s="32"/>
      <c r="AI492" s="32"/>
      <c r="AJ492" s="32"/>
      <c r="AK492" s="32"/>
      <c r="AL492" s="32"/>
      <c r="AM492" s="32"/>
    </row>
    <row r="493" spans="1:39">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c r="AC493" s="32"/>
      <c r="AD493" s="32"/>
      <c r="AE493" s="32"/>
      <c r="AF493" s="32"/>
      <c r="AG493" s="32"/>
      <c r="AH493" s="32"/>
      <c r="AI493" s="32"/>
      <c r="AJ493" s="32"/>
      <c r="AK493" s="32"/>
      <c r="AL493" s="32"/>
      <c r="AM493" s="32"/>
    </row>
    <row r="494" spans="1:39">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c r="AH494" s="32"/>
      <c r="AI494" s="32"/>
      <c r="AJ494" s="32"/>
      <c r="AK494" s="32"/>
      <c r="AL494" s="32"/>
      <c r="AM494" s="32"/>
    </row>
  </sheetData>
  <mergeCells count="562">
    <mergeCell ref="B89:F89"/>
    <mergeCell ref="H232:L232"/>
    <mergeCell ref="AF39:AJ39"/>
    <mergeCell ref="Z94:AD94"/>
    <mergeCell ref="D3:D5"/>
    <mergeCell ref="B2:C18"/>
    <mergeCell ref="D7:D12"/>
    <mergeCell ref="B57:C58"/>
    <mergeCell ref="B60:C62"/>
    <mergeCell ref="B64:C65"/>
    <mergeCell ref="B67:C68"/>
    <mergeCell ref="B70:C76"/>
    <mergeCell ref="B22:C29"/>
    <mergeCell ref="B40:C41"/>
    <mergeCell ref="E28:F28"/>
    <mergeCell ref="T26:U27"/>
    <mergeCell ref="B78:C80"/>
    <mergeCell ref="E75:F75"/>
    <mergeCell ref="E72:F72"/>
    <mergeCell ref="E65:F65"/>
    <mergeCell ref="E61:F61"/>
    <mergeCell ref="E60:F60"/>
    <mergeCell ref="E50:F50"/>
    <mergeCell ref="E44:F45"/>
    <mergeCell ref="D80:F88"/>
    <mergeCell ref="E76:F76"/>
    <mergeCell ref="E74:F74"/>
    <mergeCell ref="E62:F62"/>
    <mergeCell ref="E73:F73"/>
    <mergeCell ref="E78:F78"/>
    <mergeCell ref="E79:F79"/>
    <mergeCell ref="E71:F71"/>
    <mergeCell ref="E64:F64"/>
    <mergeCell ref="E67:F67"/>
    <mergeCell ref="E68:F68"/>
    <mergeCell ref="E70:F70"/>
    <mergeCell ref="AH66:AJ67"/>
    <mergeCell ref="AF69:AG70"/>
    <mergeCell ref="AI11:AJ11"/>
    <mergeCell ref="AI70:AJ70"/>
    <mergeCell ref="AF75:AG76"/>
    <mergeCell ref="AF13:AG14"/>
    <mergeCell ref="AI13:AJ13"/>
    <mergeCell ref="AI14:AJ14"/>
    <mergeCell ref="AF5:AG11"/>
    <mergeCell ref="AF16:AG17"/>
    <mergeCell ref="AI16:AJ16"/>
    <mergeCell ref="AI17:AJ17"/>
    <mergeCell ref="AF19:AG20"/>
    <mergeCell ref="AI19:AJ19"/>
    <mergeCell ref="AI20:AJ20"/>
    <mergeCell ref="AF22:AG23"/>
    <mergeCell ref="AI22:AJ22"/>
    <mergeCell ref="AI23:AJ23"/>
    <mergeCell ref="AF25:AG26"/>
    <mergeCell ref="AI29:AJ29"/>
    <mergeCell ref="AF63:AG64"/>
    <mergeCell ref="AI75:AJ75"/>
    <mergeCell ref="AI76:AJ76"/>
    <mergeCell ref="AF66:AG67"/>
    <mergeCell ref="AF2:AG3"/>
    <mergeCell ref="AI2:AJ2"/>
    <mergeCell ref="AI3:AJ3"/>
    <mergeCell ref="AF57:AG58"/>
    <mergeCell ref="AI5:AJ5"/>
    <mergeCell ref="AI6:AJ6"/>
    <mergeCell ref="AF60:AG61"/>
    <mergeCell ref="AI7:AJ7"/>
    <mergeCell ref="AI8:AJ8"/>
    <mergeCell ref="AF34:AG35"/>
    <mergeCell ref="AI34:AJ34"/>
    <mergeCell ref="AI35:AJ35"/>
    <mergeCell ref="AF37:AG38"/>
    <mergeCell ref="AI37:AJ37"/>
    <mergeCell ref="AI38:AJ38"/>
    <mergeCell ref="AI25:AJ25"/>
    <mergeCell ref="AI26:AJ26"/>
    <mergeCell ref="AF31:AG32"/>
    <mergeCell ref="AI32:AJ32"/>
    <mergeCell ref="AI31:AJ31"/>
    <mergeCell ref="AF28:AG29"/>
    <mergeCell ref="AI28:AJ28"/>
    <mergeCell ref="AI9:AJ9"/>
    <mergeCell ref="AI10:AJ10"/>
    <mergeCell ref="O149:U149"/>
    <mergeCell ref="O148:U148"/>
    <mergeCell ref="O147:U147"/>
    <mergeCell ref="O140:U140"/>
    <mergeCell ref="O136:U136"/>
    <mergeCell ref="O135:U135"/>
    <mergeCell ref="O134:U134"/>
    <mergeCell ref="O133:U133"/>
    <mergeCell ref="K142:L142"/>
    <mergeCell ref="K149:L149"/>
    <mergeCell ref="K137:L137"/>
    <mergeCell ref="K139:L139"/>
    <mergeCell ref="K140:L140"/>
    <mergeCell ref="K143:L143"/>
    <mergeCell ref="K145:L145"/>
    <mergeCell ref="K146:L146"/>
    <mergeCell ref="K148:L148"/>
    <mergeCell ref="O132:U132"/>
    <mergeCell ref="O139:U139"/>
    <mergeCell ref="O141:U141"/>
    <mergeCell ref="O142:U142"/>
    <mergeCell ref="O143:U143"/>
    <mergeCell ref="O144:U144"/>
    <mergeCell ref="O145:U145"/>
    <mergeCell ref="O146:U146"/>
    <mergeCell ref="O138:U138"/>
    <mergeCell ref="O137:U137"/>
    <mergeCell ref="E26:F26"/>
    <mergeCell ref="E25:F25"/>
    <mergeCell ref="E24:F24"/>
    <mergeCell ref="E23:F23"/>
    <mergeCell ref="E22:F22"/>
    <mergeCell ref="K14:L14"/>
    <mergeCell ref="K15:L15"/>
    <mergeCell ref="K17:L17"/>
    <mergeCell ref="K18:L18"/>
    <mergeCell ref="H20:I21"/>
    <mergeCell ref="K20:L20"/>
    <mergeCell ref="K21:L21"/>
    <mergeCell ref="H26:I27"/>
    <mergeCell ref="K26:L26"/>
    <mergeCell ref="K27:L27"/>
    <mergeCell ref="H23:I24"/>
    <mergeCell ref="K23:L23"/>
    <mergeCell ref="E27:F27"/>
    <mergeCell ref="E18:F18"/>
    <mergeCell ref="E16:F16"/>
    <mergeCell ref="E15:F15"/>
    <mergeCell ref="E14:F14"/>
    <mergeCell ref="N2:O3"/>
    <mergeCell ref="Q2:R2"/>
    <mergeCell ref="Q5:R5"/>
    <mergeCell ref="Q6:R6"/>
    <mergeCell ref="Q7:R7"/>
    <mergeCell ref="Q8:R8"/>
    <mergeCell ref="K2:L2"/>
    <mergeCell ref="K3:L3"/>
    <mergeCell ref="Q3:R3"/>
    <mergeCell ref="N5:O7"/>
    <mergeCell ref="E2:F2"/>
    <mergeCell ref="H2:I3"/>
    <mergeCell ref="H5:I9"/>
    <mergeCell ref="H11:I12"/>
    <mergeCell ref="E6:F6"/>
    <mergeCell ref="H17:I18"/>
    <mergeCell ref="E17:F17"/>
    <mergeCell ref="K5:L5"/>
    <mergeCell ref="K6:L6"/>
    <mergeCell ref="K7:L7"/>
    <mergeCell ref="K8:L8"/>
    <mergeCell ref="K9:L9"/>
    <mergeCell ref="K12:L12"/>
    <mergeCell ref="K11:L11"/>
    <mergeCell ref="H14:I15"/>
    <mergeCell ref="E13:F13"/>
    <mergeCell ref="AC3:AD3"/>
    <mergeCell ref="T2:U3"/>
    <mergeCell ref="W2:X2"/>
    <mergeCell ref="W3:X3"/>
    <mergeCell ref="Z2:AA3"/>
    <mergeCell ref="AC2:AD2"/>
    <mergeCell ref="T14:U15"/>
    <mergeCell ref="W14:X14"/>
    <mergeCell ref="AC5:AD5"/>
    <mergeCell ref="AC6:AD6"/>
    <mergeCell ref="W11:X11"/>
    <mergeCell ref="W9:X9"/>
    <mergeCell ref="T5:U6"/>
    <mergeCell ref="W5:X5"/>
    <mergeCell ref="T11:U12"/>
    <mergeCell ref="W12:X12"/>
    <mergeCell ref="AC8:AD8"/>
    <mergeCell ref="AC9:AD9"/>
    <mergeCell ref="Z11:AA12"/>
    <mergeCell ref="AC11:AD11"/>
    <mergeCell ref="AC12:AD12"/>
    <mergeCell ref="AC7:AD7"/>
    <mergeCell ref="W8:X8"/>
    <mergeCell ref="W6:X6"/>
    <mergeCell ref="H133:I134"/>
    <mergeCell ref="H130:I131"/>
    <mergeCell ref="H101:I102"/>
    <mergeCell ref="K98:L98"/>
    <mergeCell ref="K101:L101"/>
    <mergeCell ref="H108:I110"/>
    <mergeCell ref="K99:L99"/>
    <mergeCell ref="H98:I99"/>
    <mergeCell ref="H104:I106"/>
    <mergeCell ref="K130:L130"/>
    <mergeCell ref="K133:L133"/>
    <mergeCell ref="K114:L114"/>
    <mergeCell ref="K131:L131"/>
    <mergeCell ref="K128:L128"/>
    <mergeCell ref="K116:L116"/>
    <mergeCell ref="H121:I122"/>
    <mergeCell ref="H124:I125"/>
    <mergeCell ref="O129:U129"/>
    <mergeCell ref="O128:U128"/>
    <mergeCell ref="O127:U127"/>
    <mergeCell ref="O104:U104"/>
    <mergeCell ref="H95:I96"/>
    <mergeCell ref="O126:U126"/>
    <mergeCell ref="K118:L118"/>
    <mergeCell ref="K104:L104"/>
    <mergeCell ref="K115:L115"/>
    <mergeCell ref="K117:L117"/>
    <mergeCell ref="H112:I119"/>
    <mergeCell ref="K119:L119"/>
    <mergeCell ref="O117:U117"/>
    <mergeCell ref="O100:U100"/>
    <mergeCell ref="O99:U99"/>
    <mergeCell ref="K108:L108"/>
    <mergeCell ref="K109:L109"/>
    <mergeCell ref="K110:L110"/>
    <mergeCell ref="K127:L127"/>
    <mergeCell ref="K102:L102"/>
    <mergeCell ref="K105:L105"/>
    <mergeCell ref="K106:L106"/>
    <mergeCell ref="K112:L112"/>
    <mergeCell ref="K113:L113"/>
    <mergeCell ref="Q15:R15"/>
    <mergeCell ref="K39:L39"/>
    <mergeCell ref="H41:I42"/>
    <mergeCell ref="T32:U33"/>
    <mergeCell ref="H35:I36"/>
    <mergeCell ref="K35:L35"/>
    <mergeCell ref="K36:L36"/>
    <mergeCell ref="T8:U9"/>
    <mergeCell ref="H127:I128"/>
    <mergeCell ref="T17:U18"/>
    <mergeCell ref="Q9:R9"/>
    <mergeCell ref="N9:O10"/>
    <mergeCell ref="Q10:R10"/>
    <mergeCell ref="N12:O13"/>
    <mergeCell ref="Q12:R12"/>
    <mergeCell ref="Q13:R13"/>
    <mergeCell ref="N24:O25"/>
    <mergeCell ref="Q24:R24"/>
    <mergeCell ref="Q25:R25"/>
    <mergeCell ref="N18:O19"/>
    <mergeCell ref="Q18:R18"/>
    <mergeCell ref="N15:O16"/>
    <mergeCell ref="Q16:R16"/>
    <mergeCell ref="K38:L38"/>
    <mergeCell ref="AC17:AD17"/>
    <mergeCell ref="Z14:AA18"/>
    <mergeCell ref="AC18:AD18"/>
    <mergeCell ref="AC14:AD14"/>
    <mergeCell ref="AC15:AD15"/>
    <mergeCell ref="W21:X21"/>
    <mergeCell ref="W15:X15"/>
    <mergeCell ref="W23:X23"/>
    <mergeCell ref="W24:X24"/>
    <mergeCell ref="W18:X18"/>
    <mergeCell ref="AC16:AD16"/>
    <mergeCell ref="W17:X17"/>
    <mergeCell ref="W20:X20"/>
    <mergeCell ref="Z20:AA24"/>
    <mergeCell ref="AC20:AD20"/>
    <mergeCell ref="AC21:AD21"/>
    <mergeCell ref="AC22:AD22"/>
    <mergeCell ref="AC23:AD23"/>
    <mergeCell ref="T23:U24"/>
    <mergeCell ref="N27:O28"/>
    <mergeCell ref="Q27:R27"/>
    <mergeCell ref="N30:O31"/>
    <mergeCell ref="Q30:R30"/>
    <mergeCell ref="Q33:R33"/>
    <mergeCell ref="N33:O34"/>
    <mergeCell ref="AC32:AD32"/>
    <mergeCell ref="W26:X26"/>
    <mergeCell ref="AC33:AD33"/>
    <mergeCell ref="AC34:AD34"/>
    <mergeCell ref="AC35:AD35"/>
    <mergeCell ref="AC36:AD36"/>
    <mergeCell ref="AC40:AD40"/>
    <mergeCell ref="AC39:AD39"/>
    <mergeCell ref="AC38:AD38"/>
    <mergeCell ref="AC24:AD24"/>
    <mergeCell ref="Z26:AA30"/>
    <mergeCell ref="AC29:AD29"/>
    <mergeCell ref="AC28:AD28"/>
    <mergeCell ref="AC27:AD27"/>
    <mergeCell ref="AC26:AD26"/>
    <mergeCell ref="N36:O37"/>
    <mergeCell ref="T35:U36"/>
    <mergeCell ref="Z38:AA42"/>
    <mergeCell ref="Q36:R36"/>
    <mergeCell ref="Q37:R37"/>
    <mergeCell ref="O54:U54"/>
    <mergeCell ref="H55:I59"/>
    <mergeCell ref="W33:X33"/>
    <mergeCell ref="O59:U59"/>
    <mergeCell ref="Q41:R41"/>
    <mergeCell ref="K57:L57"/>
    <mergeCell ref="K58:L58"/>
    <mergeCell ref="Q43:R43"/>
    <mergeCell ref="K51:L51"/>
    <mergeCell ref="O56:U56"/>
    <mergeCell ref="K55:L55"/>
    <mergeCell ref="K59:L59"/>
    <mergeCell ref="K56:L56"/>
    <mergeCell ref="O55:U55"/>
    <mergeCell ref="H38:I39"/>
    <mergeCell ref="Q48:R48"/>
    <mergeCell ref="Q44:R44"/>
    <mergeCell ref="W35:X35"/>
    <mergeCell ref="N49:X49"/>
    <mergeCell ref="AC41:AD41"/>
    <mergeCell ref="AC42:AD42"/>
    <mergeCell ref="AC52:AD52"/>
    <mergeCell ref="K47:L47"/>
    <mergeCell ref="H47:I48"/>
    <mergeCell ref="K48:L48"/>
    <mergeCell ref="K42:L42"/>
    <mergeCell ref="K45:L45"/>
    <mergeCell ref="N53:U53"/>
    <mergeCell ref="AC44:AD44"/>
    <mergeCell ref="AC45:AD45"/>
    <mergeCell ref="AC46:AD46"/>
    <mergeCell ref="AC47:AD47"/>
    <mergeCell ref="AC48:AD48"/>
    <mergeCell ref="Z44:AA48"/>
    <mergeCell ref="H50:I53"/>
    <mergeCell ref="K50:L50"/>
    <mergeCell ref="Q47:R47"/>
    <mergeCell ref="Q45:R45"/>
    <mergeCell ref="N39:O45"/>
    <mergeCell ref="Q39:R39"/>
    <mergeCell ref="Q42:R42"/>
    <mergeCell ref="Q40:R40"/>
    <mergeCell ref="N47:O48"/>
    <mergeCell ref="AC54:AD54"/>
    <mergeCell ref="AC56:AD56"/>
    <mergeCell ref="Z50:AA54"/>
    <mergeCell ref="N50:O51"/>
    <mergeCell ref="Q50:R50"/>
    <mergeCell ref="Q51:R51"/>
    <mergeCell ref="AC53:AD53"/>
    <mergeCell ref="AC50:AD50"/>
    <mergeCell ref="AC51:AD51"/>
    <mergeCell ref="Z56:AA60"/>
    <mergeCell ref="AC58:AD58"/>
    <mergeCell ref="AC59:AD59"/>
    <mergeCell ref="AC60:AD60"/>
    <mergeCell ref="O58:U58"/>
    <mergeCell ref="O57:U57"/>
    <mergeCell ref="AC57:AD57"/>
    <mergeCell ref="O111:U111"/>
    <mergeCell ref="O110:U110"/>
    <mergeCell ref="K95:L95"/>
    <mergeCell ref="P68:U68"/>
    <mergeCell ref="K73:L73"/>
    <mergeCell ref="K76:L76"/>
    <mergeCell ref="P92:U92"/>
    <mergeCell ref="K90:L90"/>
    <mergeCell ref="H83:I84"/>
    <mergeCell ref="K79:L79"/>
    <mergeCell ref="K92:L92"/>
    <mergeCell ref="K86:L86"/>
    <mergeCell ref="K84:L84"/>
    <mergeCell ref="K93:L93"/>
    <mergeCell ref="K87:L87"/>
    <mergeCell ref="K81:L81"/>
    <mergeCell ref="K83:L83"/>
    <mergeCell ref="H79:I81"/>
    <mergeCell ref="H86:I87"/>
    <mergeCell ref="H76:I77"/>
    <mergeCell ref="K80:L80"/>
    <mergeCell ref="H70:I71"/>
    <mergeCell ref="K70:L70"/>
    <mergeCell ref="K71:L71"/>
    <mergeCell ref="AH78:AJ79"/>
    <mergeCell ref="P74:U74"/>
    <mergeCell ref="P87:U87"/>
    <mergeCell ref="P86:U86"/>
    <mergeCell ref="P85:U85"/>
    <mergeCell ref="P76:U76"/>
    <mergeCell ref="AF81:AG85"/>
    <mergeCell ref="AC83:AD83"/>
    <mergeCell ref="AC84:AD84"/>
    <mergeCell ref="Z83:AA84"/>
    <mergeCell ref="Z86:AA92"/>
    <mergeCell ref="P75:U75"/>
    <mergeCell ref="P84:U84"/>
    <mergeCell ref="P83:U83"/>
    <mergeCell ref="AC88:AD88"/>
    <mergeCell ref="P79:U79"/>
    <mergeCell ref="P78:U78"/>
    <mergeCell ref="P81:U81"/>
    <mergeCell ref="P82:U82"/>
    <mergeCell ref="P77:U77"/>
    <mergeCell ref="AC89:AD89"/>
    <mergeCell ref="P80:U80"/>
    <mergeCell ref="AF78:AG79"/>
    <mergeCell ref="AC74:AD74"/>
    <mergeCell ref="O101:U101"/>
    <mergeCell ref="P95:U95"/>
    <mergeCell ref="P94:U94"/>
    <mergeCell ref="P73:U73"/>
    <mergeCell ref="P72:U72"/>
    <mergeCell ref="O96:U96"/>
    <mergeCell ref="O98:U98"/>
    <mergeCell ref="AC87:AD87"/>
    <mergeCell ref="AC86:AD86"/>
    <mergeCell ref="AC92:AD92"/>
    <mergeCell ref="AC90:AD90"/>
    <mergeCell ref="AC75:AD75"/>
    <mergeCell ref="AC72:AD72"/>
    <mergeCell ref="AC76:AD76"/>
    <mergeCell ref="AC91:AD91"/>
    <mergeCell ref="Z80:AA81"/>
    <mergeCell ref="AC80:AD80"/>
    <mergeCell ref="AC81:AD81"/>
    <mergeCell ref="P93:U93"/>
    <mergeCell ref="AC78:AD78"/>
    <mergeCell ref="AC77:AD77"/>
    <mergeCell ref="AC71:AD71"/>
    <mergeCell ref="Z74:AA78"/>
    <mergeCell ref="P71:U71"/>
    <mergeCell ref="P70:U70"/>
    <mergeCell ref="AC62:AD62"/>
    <mergeCell ref="AC63:AD63"/>
    <mergeCell ref="AC64:AD64"/>
    <mergeCell ref="Z68:AA72"/>
    <mergeCell ref="AC65:AD65"/>
    <mergeCell ref="AC68:AD68"/>
    <mergeCell ref="AC66:AD66"/>
    <mergeCell ref="Z62:AA66"/>
    <mergeCell ref="AC69:AD69"/>
    <mergeCell ref="AC70:AD70"/>
    <mergeCell ref="P66:U66"/>
    <mergeCell ref="O62:U62"/>
    <mergeCell ref="P64:U64"/>
    <mergeCell ref="Z5:AA9"/>
    <mergeCell ref="K41:L41"/>
    <mergeCell ref="Z32:AA36"/>
    <mergeCell ref="H44:I45"/>
    <mergeCell ref="K44:L44"/>
    <mergeCell ref="Q21:R21"/>
    <mergeCell ref="Q19:R19"/>
    <mergeCell ref="N21:O22"/>
    <mergeCell ref="T20:U21"/>
    <mergeCell ref="W27:X27"/>
    <mergeCell ref="W36:X36"/>
    <mergeCell ref="K24:L24"/>
    <mergeCell ref="K32:L32"/>
    <mergeCell ref="K33:L33"/>
    <mergeCell ref="Q22:R22"/>
    <mergeCell ref="W29:X29"/>
    <mergeCell ref="W30:X30"/>
    <mergeCell ref="Q31:R31"/>
    <mergeCell ref="Q28:R28"/>
    <mergeCell ref="T29:U30"/>
    <mergeCell ref="Q34:R34"/>
    <mergeCell ref="W32:X32"/>
    <mergeCell ref="H29:I30"/>
    <mergeCell ref="H32:I33"/>
    <mergeCell ref="K29:L29"/>
    <mergeCell ref="K30:L30"/>
    <mergeCell ref="E40:F40"/>
    <mergeCell ref="E41:F41"/>
    <mergeCell ref="P90:U90"/>
    <mergeCell ref="H73:I74"/>
    <mergeCell ref="P88:U88"/>
    <mergeCell ref="O97:U97"/>
    <mergeCell ref="P89:U89"/>
    <mergeCell ref="P91:U91"/>
    <mergeCell ref="K52:L52"/>
    <mergeCell ref="K53:L53"/>
    <mergeCell ref="K96:L96"/>
    <mergeCell ref="K77:L77"/>
    <mergeCell ref="E29:F29"/>
    <mergeCell ref="P67:U67"/>
    <mergeCell ref="P69:U69"/>
    <mergeCell ref="H92:I93"/>
    <mergeCell ref="H89:I90"/>
    <mergeCell ref="K89:L89"/>
    <mergeCell ref="P63:U63"/>
    <mergeCell ref="P65:U65"/>
    <mergeCell ref="O60:U60"/>
    <mergeCell ref="O61:U61"/>
    <mergeCell ref="O131:U131"/>
    <mergeCell ref="O109:U109"/>
    <mergeCell ref="O107:U107"/>
    <mergeCell ref="O106:U106"/>
    <mergeCell ref="O105:U105"/>
    <mergeCell ref="O102:U102"/>
    <mergeCell ref="O103:U103"/>
    <mergeCell ref="H159:I160"/>
    <mergeCell ref="O130:U130"/>
    <mergeCell ref="O122:U122"/>
    <mergeCell ref="O121:U121"/>
    <mergeCell ref="O120:U120"/>
    <mergeCell ref="O119:U119"/>
    <mergeCell ref="O118:U118"/>
    <mergeCell ref="O125:U125"/>
    <mergeCell ref="O124:U124"/>
    <mergeCell ref="O123:U123"/>
    <mergeCell ref="O116:U116"/>
    <mergeCell ref="O115:U115"/>
    <mergeCell ref="O108:U108"/>
    <mergeCell ref="O114:U114"/>
    <mergeCell ref="O113:U113"/>
    <mergeCell ref="O112:U112"/>
    <mergeCell ref="K136:L136"/>
    <mergeCell ref="E31:F31"/>
    <mergeCell ref="E32:F32"/>
    <mergeCell ref="B35:C37"/>
    <mergeCell ref="E57:F57"/>
    <mergeCell ref="H66:I68"/>
    <mergeCell ref="H61:I64"/>
    <mergeCell ref="E58:F58"/>
    <mergeCell ref="E38:F38"/>
    <mergeCell ref="E37:F37"/>
    <mergeCell ref="D44:D45"/>
    <mergeCell ref="D47:D48"/>
    <mergeCell ref="B43:C48"/>
    <mergeCell ref="B50:C55"/>
    <mergeCell ref="E51:F51"/>
    <mergeCell ref="B31:C33"/>
    <mergeCell ref="E33:F33"/>
    <mergeCell ref="E43:F43"/>
    <mergeCell ref="E46:F46"/>
    <mergeCell ref="E47:F48"/>
    <mergeCell ref="D52:F55"/>
    <mergeCell ref="K74:L74"/>
    <mergeCell ref="K67:L67"/>
    <mergeCell ref="K62:L62"/>
    <mergeCell ref="K66:L66"/>
    <mergeCell ref="K64:L64"/>
    <mergeCell ref="K63:L63"/>
    <mergeCell ref="K61:L61"/>
    <mergeCell ref="K68:L68"/>
    <mergeCell ref="K134:L134"/>
    <mergeCell ref="K121:L121"/>
    <mergeCell ref="K122:L122"/>
    <mergeCell ref="K124:L124"/>
    <mergeCell ref="K125:L125"/>
    <mergeCell ref="H165:I171"/>
    <mergeCell ref="H136:I137"/>
    <mergeCell ref="H139:I140"/>
    <mergeCell ref="H142:I143"/>
    <mergeCell ref="H145:I146"/>
    <mergeCell ref="H148:I149"/>
    <mergeCell ref="H151:I152"/>
    <mergeCell ref="H154:I157"/>
    <mergeCell ref="H162:I163"/>
    <mergeCell ref="K151:L151"/>
    <mergeCell ref="K163:L163"/>
    <mergeCell ref="K162:L162"/>
    <mergeCell ref="K160:L160"/>
    <mergeCell ref="K159:L159"/>
    <mergeCell ref="K152:L152"/>
    <mergeCell ref="K154:L154"/>
    <mergeCell ref="K155:L155"/>
    <mergeCell ref="K156:L156"/>
    <mergeCell ref="K157:L157"/>
  </mergeCells>
  <conditionalFormatting sqref="H47:L48">
    <cfRule type="expression" dxfId="86" priority="181">
      <formula>AND($J$38=FALSE,$J$41=FALSE)</formula>
    </cfRule>
    <cfRule type="expression" dxfId="85" priority="182">
      <formula>$J$45=TRUE</formula>
    </cfRule>
  </conditionalFormatting>
  <conditionalFormatting sqref="H61:L64">
    <cfRule type="expression" dxfId="84" priority="180">
      <formula>$J$56=FALSE</formula>
    </cfRule>
  </conditionalFormatting>
  <conditionalFormatting sqref="H32 J32:L33 H5:L25 H31:L31 H29 J29:K30 H161:L161 H159 H164:L164 H162 H173:L230 H165 J165:L172 J162:K163 J159:K160 H34:L120 H127:L135">
    <cfRule type="expression" dxfId="83" priority="178">
      <formula>$J$3=TRUE</formula>
    </cfRule>
  </conditionalFormatting>
  <conditionalFormatting sqref="N5:R45 N50:R51">
    <cfRule type="expression" dxfId="82" priority="177">
      <formula>$P$3=TRUE</formula>
    </cfRule>
  </conditionalFormatting>
  <conditionalFormatting sqref="N47:R48">
    <cfRule type="expression" dxfId="81" priority="24">
      <formula>NOT(OR($G$2=0,$G$2=1,$G$2=2))</formula>
    </cfRule>
    <cfRule type="expression" dxfId="80" priority="176">
      <formula>AND($J$3=TRUE,$P$3=TRUE)</formula>
    </cfRule>
  </conditionalFormatting>
  <conditionalFormatting sqref="T5:X30">
    <cfRule type="expression" dxfId="79" priority="175">
      <formula>$V$3=TRUE</formula>
    </cfRule>
  </conditionalFormatting>
  <conditionalFormatting sqref="T29:X30 T35:X36">
    <cfRule type="expression" dxfId="78" priority="174">
      <formula>AND($V$33=TRUE,$V$3=TRUE)</formula>
    </cfRule>
  </conditionalFormatting>
  <conditionalFormatting sqref="Z32 Z50 Z5 Z31:AD31 Z26 AB30:AD30 AB26:AC29 AB5:AD9 Z55:AD92 AB50:AD54 Z37:AD49 AB32:AD36 AC29:AD29 Z10:AD19">
    <cfRule type="expression" dxfId="77" priority="173">
      <formula>$AB$3=TRUE</formula>
    </cfRule>
  </conditionalFormatting>
  <conditionalFormatting sqref="H66:L68">
    <cfRule type="expression" dxfId="76" priority="166">
      <formula>$J$56=FALSE</formula>
    </cfRule>
  </conditionalFormatting>
  <conditionalFormatting sqref="H173:L230 H165 J165:L172">
    <cfRule type="expression" dxfId="75" priority="161">
      <formula>$J$163=TRUE</formula>
    </cfRule>
  </conditionalFormatting>
  <conditionalFormatting sqref="J53:L53">
    <cfRule type="expression" dxfId="74" priority="160">
      <formula>NOT(OR($G$2=1,$G$2=2))</formula>
    </cfRule>
  </conditionalFormatting>
  <conditionalFormatting sqref="J57:L57">
    <cfRule type="expression" dxfId="73" priority="159">
      <formula>$G$2=3</formula>
    </cfRule>
  </conditionalFormatting>
  <conditionalFormatting sqref="AF5:AJ24 AF33:AJ38 AF31 AH31:AI32">
    <cfRule type="expression" dxfId="72" priority="158">
      <formula>$AH$3=TRUE</formula>
    </cfRule>
  </conditionalFormatting>
  <conditionalFormatting sqref="D28:F28">
    <cfRule type="expression" dxfId="71" priority="33">
      <formula>$G$2=1</formula>
    </cfRule>
    <cfRule type="expression" dxfId="70" priority="155">
      <formula>$G$2=4</formula>
    </cfRule>
    <cfRule type="expression" dxfId="69" priority="156">
      <formula>$G$2=5</formula>
    </cfRule>
  </conditionalFormatting>
  <conditionalFormatting sqref="D24:F26 D28:F28">
    <cfRule type="expression" dxfId="68" priority="154">
      <formula>$G$2=7</formula>
    </cfRule>
    <cfRule type="expression" dxfId="67" priority="157">
      <formula>$G$2=6</formula>
    </cfRule>
  </conditionalFormatting>
  <conditionalFormatting sqref="D24:F26 D28:F29">
    <cfRule type="expression" dxfId="66" priority="153">
      <formula>$G$2=8</formula>
    </cfRule>
  </conditionalFormatting>
  <conditionalFormatting sqref="AF25:AJ26">
    <cfRule type="expression" dxfId="65" priority="152">
      <formula>$AH$3=TRUE</formula>
    </cfRule>
  </conditionalFormatting>
  <conditionalFormatting sqref="AF28:AJ29">
    <cfRule type="expression" dxfId="64" priority="151">
      <formula>$AH$3=TRUE</formula>
    </cfRule>
  </conditionalFormatting>
  <conditionalFormatting sqref="AF5:AG11 AF34">
    <cfRule type="expression" dxfId="63" priority="150">
      <formula>$AH$2=TRUE</formula>
    </cfRule>
  </conditionalFormatting>
  <conditionalFormatting sqref="H32:L33">
    <cfRule type="expression" dxfId="62" priority="147">
      <formula>$G$2=3</formula>
    </cfRule>
  </conditionalFormatting>
  <conditionalFormatting sqref="H76:L77">
    <cfRule type="expression" dxfId="61" priority="31">
      <formula>$G$2=5</formula>
    </cfRule>
    <cfRule type="expression" dxfId="60" priority="146">
      <formula>$G$2=3</formula>
    </cfRule>
  </conditionalFormatting>
  <conditionalFormatting sqref="J110:L110">
    <cfRule type="expression" dxfId="59" priority="145">
      <formula>$G$2=3</formula>
    </cfRule>
  </conditionalFormatting>
  <conditionalFormatting sqref="J116:L116">
    <cfRule type="expression" dxfId="58" priority="144">
      <formula>$G$2=3</formula>
    </cfRule>
  </conditionalFormatting>
  <conditionalFormatting sqref="D27:F27">
    <cfRule type="expression" dxfId="57" priority="143">
      <formula>OR($G$2=4,$G$2=5,$G$2=6,$G$2=7)</formula>
    </cfRule>
  </conditionalFormatting>
  <conditionalFormatting sqref="T2:AD3 D35:F35">
    <cfRule type="expression" dxfId="56" priority="142">
      <formula>OR($G$2=6,$G$2=7)</formula>
    </cfRule>
  </conditionalFormatting>
  <conditionalFormatting sqref="D24:F27">
    <cfRule type="expression" dxfId="55" priority="139">
      <formula>$G$2=3</formula>
    </cfRule>
  </conditionalFormatting>
  <conditionalFormatting sqref="N2:AD3">
    <cfRule type="expression" dxfId="54" priority="138">
      <formula>$G$2=3</formula>
    </cfRule>
  </conditionalFormatting>
  <conditionalFormatting sqref="T2:X3">
    <cfRule type="expression" dxfId="53" priority="137">
      <formula>OR($G$2=5,$G$2=8)</formula>
    </cfRule>
  </conditionalFormatting>
  <conditionalFormatting sqref="H35:I36">
    <cfRule type="expression" dxfId="52" priority="135">
      <formula>OR($D$22=TRUE,$D$23=TRUE,$D$24=TRUE,$D$25=TRUE,$D$26=TRUE,$D$27=TRUE)</formula>
    </cfRule>
  </conditionalFormatting>
  <conditionalFormatting sqref="N30:R45">
    <cfRule type="expression" dxfId="51" priority="134">
      <formula>AND($P$25=TRUE,$P$28=TRUE)</formula>
    </cfRule>
  </conditionalFormatting>
  <conditionalFormatting sqref="H29 J29:K30">
    <cfRule type="expression" dxfId="50" priority="133">
      <formula>$G$2=5</formula>
    </cfRule>
  </conditionalFormatting>
  <conditionalFormatting sqref="H127:L131">
    <cfRule type="expression" dxfId="49" priority="132">
      <formula>NOT(OR($G$2=1,$G$2=2,$G$2=0))</formula>
    </cfRule>
  </conditionalFormatting>
  <conditionalFormatting sqref="Z56:AD66">
    <cfRule type="expression" dxfId="48" priority="131">
      <formula>$AB$6=TRUE</formula>
    </cfRule>
  </conditionalFormatting>
  <conditionalFormatting sqref="H26:L27">
    <cfRule type="expression" dxfId="47" priority="127">
      <formula>$J$23=FALSE</formula>
    </cfRule>
    <cfRule type="expression" dxfId="46" priority="128">
      <formula>$J$3=TRUE</formula>
    </cfRule>
  </conditionalFormatting>
  <conditionalFormatting sqref="H98:L119">
    <cfRule type="expression" dxfId="45" priority="126">
      <formula>AND($J$93=TRUE,$J$96=TRUE)</formula>
    </cfRule>
  </conditionalFormatting>
  <conditionalFormatting sqref="B50:F55">
    <cfRule type="expression" dxfId="44" priority="34">
      <formula>NOT(OR($G$2=1,$G$2=2,$G$2=3))</formula>
    </cfRule>
  </conditionalFormatting>
  <conditionalFormatting sqref="H73:L74">
    <cfRule type="expression" dxfId="43" priority="32">
      <formula>OR($G$2=4,$G$2=5,$G$2=6,$G$2=7)</formula>
    </cfRule>
  </conditionalFormatting>
  <conditionalFormatting sqref="B57:F58">
    <cfRule type="expression" dxfId="42" priority="26">
      <formula>NOT(OR($G$2=0,$G$2=1,$G$2=2))</formula>
    </cfRule>
  </conditionalFormatting>
  <conditionalFormatting sqref="AF2:AJ3">
    <cfRule type="expression" dxfId="41" priority="25">
      <formula>NOT(OR($G$2=0,$G$2=1,$G$2=2,$G$2=3))</formula>
    </cfRule>
  </conditionalFormatting>
  <conditionalFormatting sqref="H159:L160">
    <cfRule type="expression" dxfId="40" priority="23">
      <formula>NOT(OR($D$25=TRUE,$D$26=TRUE))</formula>
    </cfRule>
  </conditionalFormatting>
  <conditionalFormatting sqref="H41:L42 H44:L45">
    <cfRule type="expression" dxfId="39" priority="22">
      <formula>$G$2=4</formula>
    </cfRule>
  </conditionalFormatting>
  <conditionalFormatting sqref="N36:R45 H108:L119">
    <cfRule type="expression" dxfId="38" priority="21">
      <formula>NOT(OR($G$2=1,$G$2=2,$G$2=3))</formula>
    </cfRule>
  </conditionalFormatting>
  <conditionalFormatting sqref="H162:L163">
    <cfRule type="expression" dxfId="37" priority="19">
      <formula>NOT(OR($G$2=1,$G$2=2))</formula>
    </cfRule>
  </conditionalFormatting>
  <conditionalFormatting sqref="Z20:AD24">
    <cfRule type="expression" dxfId="36" priority="18">
      <formula>$AB$3=TRUE</formula>
    </cfRule>
  </conditionalFormatting>
  <conditionalFormatting sqref="H165:L230">
    <cfRule type="expression" dxfId="35" priority="17">
      <formula>$G$2=0</formula>
    </cfRule>
  </conditionalFormatting>
  <conditionalFormatting sqref="H95:L96 J59:L59">
    <cfRule type="expression" dxfId="34" priority="16">
      <formula>$G$2=3</formula>
    </cfRule>
  </conditionalFormatting>
  <conditionalFormatting sqref="H11:L12 H14:L15 H20:L24 H29:L53 J57:L59 H70:L77 H92:L96 N9:R28 N36:R48 T2:X30 AF2:AJ3 Z2:AD92 H108:L120 H127:L131">
    <cfRule type="expression" dxfId="33" priority="14">
      <formula>$D$24=TRUE</formula>
    </cfRule>
  </conditionalFormatting>
  <conditionalFormatting sqref="H133:L134 H162:L230">
    <cfRule type="expression" dxfId="32" priority="13">
      <formula>$D$24=TRUE</formula>
    </cfRule>
  </conditionalFormatting>
  <conditionalFormatting sqref="E31:F31">
    <cfRule type="expression" dxfId="31" priority="12">
      <formula>OR($G$2=6,$G$2=7)</formula>
    </cfRule>
  </conditionalFormatting>
  <conditionalFormatting sqref="B35:F37">
    <cfRule type="expression" dxfId="30" priority="10">
      <formula>NOT(OR($D$31=TRUE,$D$32=TRUE))</formula>
    </cfRule>
  </conditionalFormatting>
  <conditionalFormatting sqref="D37:F37">
    <cfRule type="expression" dxfId="29" priority="9">
      <formula>$D$31=TRUE</formula>
    </cfRule>
  </conditionalFormatting>
  <conditionalFormatting sqref="H136:L157">
    <cfRule type="expression" dxfId="28" priority="8">
      <formula>$J$133=FALSE</formula>
    </cfRule>
  </conditionalFormatting>
  <conditionalFormatting sqref="T11:X12">
    <cfRule type="expression" dxfId="27" priority="7">
      <formula>$D$28=TRUE</formula>
    </cfRule>
  </conditionalFormatting>
  <conditionalFormatting sqref="D33:F33">
    <cfRule type="expression" dxfId="26" priority="5">
      <formula>OR($G$2=3,$G$2=4,$G$2=5,$G$2=6,$G$2=7,$G$2=8)</formula>
    </cfRule>
  </conditionalFormatting>
  <conditionalFormatting sqref="H121:L125">
    <cfRule type="expression" dxfId="25" priority="4">
      <formula>$J$3=TRUE</formula>
    </cfRule>
  </conditionalFormatting>
  <conditionalFormatting sqref="H121:L125">
    <cfRule type="expression" dxfId="24" priority="3">
      <formula>NOT(OR($G$2=1,$G$2=2,$G$2=0))</formula>
    </cfRule>
  </conditionalFormatting>
  <conditionalFormatting sqref="H121:L125">
    <cfRule type="expression" dxfId="23" priority="2">
      <formula>$D$24=TRUE</formula>
    </cfRule>
  </conditionalFormatting>
  <conditionalFormatting sqref="H41:L45">
    <cfRule type="expression" dxfId="22" priority="1">
      <formula>NOT(OR($G$2=1,$G$2=2))</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macro="[0]!Restaurant_CheckboxesInvisible">
                <anchor moveWithCells="1">
                  <from>
                    <xdr:col>3</xdr:col>
                    <xdr:colOff>200025</xdr:colOff>
                    <xdr:row>21</xdr:row>
                    <xdr:rowOff>123825</xdr:rowOff>
                  </from>
                  <to>
                    <xdr:col>3</xdr:col>
                    <xdr:colOff>466725</xdr:colOff>
                    <xdr:row>23</xdr:row>
                    <xdr:rowOff>0</xdr:rowOff>
                  </to>
                </anchor>
              </controlPr>
            </control>
          </mc:Choice>
        </mc:AlternateContent>
        <mc:AlternateContent xmlns:mc="http://schemas.openxmlformats.org/markup-compatibility/2006">
          <mc:Choice Requires="x14">
            <control shapeId="10243" r:id="rId5" name="Check Box 3">
              <controlPr defaultSize="0" autoFill="0" autoLine="0" autoPict="0" macro="[0]!Healthcare_FSA_CheckboxesInvisible">
                <anchor moveWithCells="1">
                  <from>
                    <xdr:col>3</xdr:col>
                    <xdr:colOff>200025</xdr:colOff>
                    <xdr:row>22</xdr:row>
                    <xdr:rowOff>123825</xdr:rowOff>
                  </from>
                  <to>
                    <xdr:col>3</xdr:col>
                    <xdr:colOff>466725</xdr:colOff>
                    <xdr:row>24</xdr:row>
                    <xdr:rowOff>0</xdr:rowOff>
                  </to>
                </anchor>
              </controlPr>
            </control>
          </mc:Choice>
        </mc:AlternateContent>
        <mc:AlternateContent xmlns:mc="http://schemas.openxmlformats.org/markup-compatibility/2006">
          <mc:Choice Requires="x14">
            <control shapeId="10249" r:id="rId6" name="Check Box 9">
              <controlPr defaultSize="0" autoFill="0" autoLine="0" autoPict="0" macro="[0]!HotelLodging">
                <anchor moveWithCells="1">
                  <from>
                    <xdr:col>3</xdr:col>
                    <xdr:colOff>200025</xdr:colOff>
                    <xdr:row>23</xdr:row>
                    <xdr:rowOff>123825</xdr:rowOff>
                  </from>
                  <to>
                    <xdr:col>3</xdr:col>
                    <xdr:colOff>466725</xdr:colOff>
                    <xdr:row>25</xdr:row>
                    <xdr:rowOff>9525</xdr:rowOff>
                  </to>
                </anchor>
              </controlPr>
            </control>
          </mc:Choice>
        </mc:AlternateContent>
        <mc:AlternateContent xmlns:mc="http://schemas.openxmlformats.org/markup-compatibility/2006">
          <mc:Choice Requires="x14">
            <control shapeId="10250" r:id="rId7" name="Check Box 10">
              <controlPr defaultSize="0" autoFill="0" autoLine="0" autoPict="0" macro="[0]!Retail_CheckboxesInvisible">
                <anchor moveWithCells="1">
                  <from>
                    <xdr:col>3</xdr:col>
                    <xdr:colOff>200025</xdr:colOff>
                    <xdr:row>20</xdr:row>
                    <xdr:rowOff>123825</xdr:rowOff>
                  </from>
                  <to>
                    <xdr:col>3</xdr:col>
                    <xdr:colOff>466725</xdr:colOff>
                    <xdr:row>22</xdr:row>
                    <xdr:rowOff>9525</xdr:rowOff>
                  </to>
                </anchor>
              </controlPr>
            </control>
          </mc:Choice>
        </mc:AlternateContent>
        <mc:AlternateContent xmlns:mc="http://schemas.openxmlformats.org/markup-compatibility/2006">
          <mc:Choice Requires="x14">
            <control shapeId="10252" r:id="rId8" name="Check Box 12">
              <controlPr defaultSize="0" autoFill="0" autoLine="0" autoPict="0" macro="[0]!PCD_Retail_CheckboxesInvisible">
                <anchor moveWithCells="1">
                  <from>
                    <xdr:col>4</xdr:col>
                    <xdr:colOff>200025</xdr:colOff>
                    <xdr:row>5</xdr:row>
                    <xdr:rowOff>123825</xdr:rowOff>
                  </from>
                  <to>
                    <xdr:col>4</xdr:col>
                    <xdr:colOff>466725</xdr:colOff>
                    <xdr:row>7</xdr:row>
                    <xdr:rowOff>9525</xdr:rowOff>
                  </to>
                </anchor>
              </controlPr>
            </control>
          </mc:Choice>
        </mc:AlternateContent>
        <mc:AlternateContent xmlns:mc="http://schemas.openxmlformats.org/markup-compatibility/2006">
          <mc:Choice Requires="x14">
            <control shapeId="10254" r:id="rId9" name="Check Box 14">
              <controlPr defaultSize="0" autoFill="0" autoLine="0" autoPict="0" macro="[0]!Credit_CheckboxesInvisible">
                <anchor moveWithCells="1">
                  <from>
                    <xdr:col>9</xdr:col>
                    <xdr:colOff>200025</xdr:colOff>
                    <xdr:row>1</xdr:row>
                    <xdr:rowOff>123825</xdr:rowOff>
                  </from>
                  <to>
                    <xdr:col>9</xdr:col>
                    <xdr:colOff>466725</xdr:colOff>
                    <xdr:row>3</xdr:row>
                    <xdr:rowOff>19050</xdr:rowOff>
                  </to>
                </anchor>
              </controlPr>
            </control>
          </mc:Choice>
        </mc:AlternateContent>
        <mc:AlternateContent xmlns:mc="http://schemas.openxmlformats.org/markup-compatibility/2006">
          <mc:Choice Requires="x14">
            <control shapeId="10255" r:id="rId10" name="Check Box 15">
              <controlPr defaultSize="0" autoFill="0" autoLine="0" autoPict="0" macro="[0]!Credit_On">
                <anchor moveWithCells="1">
                  <from>
                    <xdr:col>9</xdr:col>
                    <xdr:colOff>200025</xdr:colOff>
                    <xdr:row>0</xdr:row>
                    <xdr:rowOff>123825</xdr:rowOff>
                  </from>
                  <to>
                    <xdr:col>9</xdr:col>
                    <xdr:colOff>466725</xdr:colOff>
                    <xdr:row>2</xdr:row>
                    <xdr:rowOff>19050</xdr:rowOff>
                  </to>
                </anchor>
              </controlPr>
            </control>
          </mc:Choice>
        </mc:AlternateContent>
        <mc:AlternateContent xmlns:mc="http://schemas.openxmlformats.org/markup-compatibility/2006">
          <mc:Choice Requires="x14">
            <control shapeId="10256" r:id="rId11" name="Check Box 16">
              <controlPr defaultSize="0" autoFill="0" autoLine="0" autoPict="0" macro="[0]!Debit_CheckboxesInvisible">
                <anchor moveWithCells="1">
                  <from>
                    <xdr:col>15</xdr:col>
                    <xdr:colOff>200025</xdr:colOff>
                    <xdr:row>1</xdr:row>
                    <xdr:rowOff>123825</xdr:rowOff>
                  </from>
                  <to>
                    <xdr:col>15</xdr:col>
                    <xdr:colOff>466725</xdr:colOff>
                    <xdr:row>3</xdr:row>
                    <xdr:rowOff>19050</xdr:rowOff>
                  </to>
                </anchor>
              </controlPr>
            </control>
          </mc:Choice>
        </mc:AlternateContent>
        <mc:AlternateContent xmlns:mc="http://schemas.openxmlformats.org/markup-compatibility/2006">
          <mc:Choice Requires="x14">
            <control shapeId="10257" r:id="rId12" name="Check Box 17">
              <controlPr defaultSize="0" autoFill="0" autoLine="0" autoPict="0" macro="[0]!Debit_On">
                <anchor moveWithCells="1">
                  <from>
                    <xdr:col>15</xdr:col>
                    <xdr:colOff>200025</xdr:colOff>
                    <xdr:row>0</xdr:row>
                    <xdr:rowOff>123825</xdr:rowOff>
                  </from>
                  <to>
                    <xdr:col>15</xdr:col>
                    <xdr:colOff>466725</xdr:colOff>
                    <xdr:row>2</xdr:row>
                    <xdr:rowOff>19050</xdr:rowOff>
                  </to>
                </anchor>
              </controlPr>
            </control>
          </mc:Choice>
        </mc:AlternateContent>
        <mc:AlternateContent xmlns:mc="http://schemas.openxmlformats.org/markup-compatibility/2006">
          <mc:Choice Requires="x14">
            <control shapeId="10258" r:id="rId13" name="Check Box 18">
              <controlPr defaultSize="0" autoFill="0" autoLine="0" autoPict="0" macro="[0]!EBT_CheckboxesInvisible">
                <anchor moveWithCells="1">
                  <from>
                    <xdr:col>21</xdr:col>
                    <xdr:colOff>200025</xdr:colOff>
                    <xdr:row>1</xdr:row>
                    <xdr:rowOff>123825</xdr:rowOff>
                  </from>
                  <to>
                    <xdr:col>22</xdr:col>
                    <xdr:colOff>0</xdr:colOff>
                    <xdr:row>3</xdr:row>
                    <xdr:rowOff>19050</xdr:rowOff>
                  </to>
                </anchor>
              </controlPr>
            </control>
          </mc:Choice>
        </mc:AlternateContent>
        <mc:AlternateContent xmlns:mc="http://schemas.openxmlformats.org/markup-compatibility/2006">
          <mc:Choice Requires="x14">
            <control shapeId="10259" r:id="rId14" name="Check Box 19">
              <controlPr defaultSize="0" autoFill="0" autoLine="0" autoPict="0" macro="[0]!EBT_On">
                <anchor moveWithCells="1">
                  <from>
                    <xdr:col>21</xdr:col>
                    <xdr:colOff>200025</xdr:colOff>
                    <xdr:row>0</xdr:row>
                    <xdr:rowOff>123825</xdr:rowOff>
                  </from>
                  <to>
                    <xdr:col>22</xdr:col>
                    <xdr:colOff>0</xdr:colOff>
                    <xdr:row>2</xdr:row>
                    <xdr:rowOff>19050</xdr:rowOff>
                  </to>
                </anchor>
              </controlPr>
            </control>
          </mc:Choice>
        </mc:AlternateContent>
        <mc:AlternateContent xmlns:mc="http://schemas.openxmlformats.org/markup-compatibility/2006">
          <mc:Choice Requires="x14">
            <control shapeId="10260" r:id="rId15" name="Check Box 20">
              <controlPr defaultSize="0" autoFill="0" autoLine="0" autoPict="0" macro="[0]!GiftCard_CheckboxesInvisible">
                <anchor moveWithCells="1">
                  <from>
                    <xdr:col>27</xdr:col>
                    <xdr:colOff>200025</xdr:colOff>
                    <xdr:row>1</xdr:row>
                    <xdr:rowOff>123825</xdr:rowOff>
                  </from>
                  <to>
                    <xdr:col>27</xdr:col>
                    <xdr:colOff>466725</xdr:colOff>
                    <xdr:row>3</xdr:row>
                    <xdr:rowOff>19050</xdr:rowOff>
                  </to>
                </anchor>
              </controlPr>
            </control>
          </mc:Choice>
        </mc:AlternateContent>
        <mc:AlternateContent xmlns:mc="http://schemas.openxmlformats.org/markup-compatibility/2006">
          <mc:Choice Requires="x14">
            <control shapeId="10261" r:id="rId16" name="Check Box 21">
              <controlPr defaultSize="0" autoFill="0" autoLine="0" autoPict="0" macro="[0]!GiftCard_On">
                <anchor moveWithCells="1">
                  <from>
                    <xdr:col>27</xdr:col>
                    <xdr:colOff>200025</xdr:colOff>
                    <xdr:row>0</xdr:row>
                    <xdr:rowOff>123825</xdr:rowOff>
                  </from>
                  <to>
                    <xdr:col>27</xdr:col>
                    <xdr:colOff>466725</xdr:colOff>
                    <xdr:row>2</xdr:row>
                    <xdr:rowOff>19050</xdr:rowOff>
                  </to>
                </anchor>
              </controlPr>
            </control>
          </mc:Choice>
        </mc:AlternateContent>
        <mc:AlternateContent xmlns:mc="http://schemas.openxmlformats.org/markup-compatibility/2006">
          <mc:Choice Requires="x14">
            <control shapeId="10262" r:id="rId17" name="Check Box 22">
              <controlPr defaultSize="0" autoFill="0" autoLine="0" autoPict="0" macro="[0]!PriorAuthYesNo">
                <anchor moveWithCells="1">
                  <from>
                    <xdr:col>9</xdr:col>
                    <xdr:colOff>200025</xdr:colOff>
                    <xdr:row>10</xdr:row>
                    <xdr:rowOff>142875</xdr:rowOff>
                  </from>
                  <to>
                    <xdr:col>9</xdr:col>
                    <xdr:colOff>466725</xdr:colOff>
                    <xdr:row>12</xdr:row>
                    <xdr:rowOff>19050</xdr:rowOff>
                  </to>
                </anchor>
              </controlPr>
            </control>
          </mc:Choice>
        </mc:AlternateContent>
        <mc:AlternateContent xmlns:mc="http://schemas.openxmlformats.org/markup-compatibility/2006">
          <mc:Choice Requires="x14">
            <control shapeId="10263" r:id="rId18" name="Check Box 23">
              <controlPr defaultSize="0" autoFill="0" autoLine="0" autoPict="0" macro="[0]!AuthYesNo">
                <anchor moveWithCells="1">
                  <from>
                    <xdr:col>9</xdr:col>
                    <xdr:colOff>200025</xdr:colOff>
                    <xdr:row>9</xdr:row>
                    <xdr:rowOff>123825</xdr:rowOff>
                  </from>
                  <to>
                    <xdr:col>9</xdr:col>
                    <xdr:colOff>466725</xdr:colOff>
                    <xdr:row>11</xdr:row>
                    <xdr:rowOff>9525</xdr:rowOff>
                  </to>
                </anchor>
              </controlPr>
            </control>
          </mc:Choice>
        </mc:AlternateContent>
        <mc:AlternateContent xmlns:mc="http://schemas.openxmlformats.org/markup-compatibility/2006">
          <mc:Choice Requires="x14">
            <control shapeId="10264" r:id="rId19" name="Check Box 24">
              <controlPr defaultSize="0" autoFill="0" autoLine="0" autoPict="0" macro="[0]!SaleNo">
                <anchor moveWithCells="1">
                  <from>
                    <xdr:col>9</xdr:col>
                    <xdr:colOff>200025</xdr:colOff>
                    <xdr:row>19</xdr:row>
                    <xdr:rowOff>123825</xdr:rowOff>
                  </from>
                  <to>
                    <xdr:col>9</xdr:col>
                    <xdr:colOff>466725</xdr:colOff>
                    <xdr:row>21</xdr:row>
                    <xdr:rowOff>9525</xdr:rowOff>
                  </to>
                </anchor>
              </controlPr>
            </control>
          </mc:Choice>
        </mc:AlternateContent>
        <mc:AlternateContent xmlns:mc="http://schemas.openxmlformats.org/markup-compatibility/2006">
          <mc:Choice Requires="x14">
            <control shapeId="10265" r:id="rId20" name="Check Box 25">
              <controlPr defaultSize="0" autoFill="0" autoLine="0" autoPict="0" macro="[0]!SaleYes">
                <anchor moveWithCells="1">
                  <from>
                    <xdr:col>9</xdr:col>
                    <xdr:colOff>200025</xdr:colOff>
                    <xdr:row>18</xdr:row>
                    <xdr:rowOff>123825</xdr:rowOff>
                  </from>
                  <to>
                    <xdr:col>9</xdr:col>
                    <xdr:colOff>466725</xdr:colOff>
                    <xdr:row>20</xdr:row>
                    <xdr:rowOff>0</xdr:rowOff>
                  </to>
                </anchor>
              </controlPr>
            </control>
          </mc:Choice>
        </mc:AlternateContent>
        <mc:AlternateContent xmlns:mc="http://schemas.openxmlformats.org/markup-compatibility/2006">
          <mc:Choice Requires="x14">
            <control shapeId="10266" r:id="rId21" name="Check Box 26">
              <controlPr defaultSize="0" autoFill="0" autoLine="0" autoPict="0" macro="[0]!DebitCashBackNo">
                <anchor moveWithCells="1">
                  <from>
                    <xdr:col>15</xdr:col>
                    <xdr:colOff>200025</xdr:colOff>
                    <xdr:row>8</xdr:row>
                    <xdr:rowOff>123825</xdr:rowOff>
                  </from>
                  <to>
                    <xdr:col>15</xdr:col>
                    <xdr:colOff>466725</xdr:colOff>
                    <xdr:row>10</xdr:row>
                    <xdr:rowOff>19050</xdr:rowOff>
                  </to>
                </anchor>
              </controlPr>
            </control>
          </mc:Choice>
        </mc:AlternateContent>
        <mc:AlternateContent xmlns:mc="http://schemas.openxmlformats.org/markup-compatibility/2006">
          <mc:Choice Requires="x14">
            <control shapeId="10267" r:id="rId22" name="Check Box 27">
              <controlPr defaultSize="0" autoFill="0" autoLine="0" autoPict="0" macro="[0]!DebitCashBackYes">
                <anchor moveWithCells="1">
                  <from>
                    <xdr:col>15</xdr:col>
                    <xdr:colOff>200025</xdr:colOff>
                    <xdr:row>7</xdr:row>
                    <xdr:rowOff>123825</xdr:rowOff>
                  </from>
                  <to>
                    <xdr:col>15</xdr:col>
                    <xdr:colOff>466725</xdr:colOff>
                    <xdr:row>9</xdr:row>
                    <xdr:rowOff>19050</xdr:rowOff>
                  </to>
                </anchor>
              </controlPr>
            </control>
          </mc:Choice>
        </mc:AlternateContent>
        <mc:AlternateContent xmlns:mc="http://schemas.openxmlformats.org/markup-compatibility/2006">
          <mc:Choice Requires="x14">
            <control shapeId="10268" r:id="rId23" name="Check Box 28">
              <controlPr defaultSize="0" autoFill="0" autoLine="0" autoPict="0" macro="[0]!DebitPartialNo">
                <anchor moveWithCells="1">
                  <from>
                    <xdr:col>15</xdr:col>
                    <xdr:colOff>200025</xdr:colOff>
                    <xdr:row>11</xdr:row>
                    <xdr:rowOff>123825</xdr:rowOff>
                  </from>
                  <to>
                    <xdr:col>15</xdr:col>
                    <xdr:colOff>466725</xdr:colOff>
                    <xdr:row>13</xdr:row>
                    <xdr:rowOff>0</xdr:rowOff>
                  </to>
                </anchor>
              </controlPr>
            </control>
          </mc:Choice>
        </mc:AlternateContent>
        <mc:AlternateContent xmlns:mc="http://schemas.openxmlformats.org/markup-compatibility/2006">
          <mc:Choice Requires="x14">
            <control shapeId="10269" r:id="rId24" name="Check Box 29">
              <controlPr defaultSize="0" autoFill="0" autoLine="0" autoPict="0" macro="[0]!DebitPartialYes">
                <anchor moveWithCells="1">
                  <from>
                    <xdr:col>15</xdr:col>
                    <xdr:colOff>200025</xdr:colOff>
                    <xdr:row>10</xdr:row>
                    <xdr:rowOff>123825</xdr:rowOff>
                  </from>
                  <to>
                    <xdr:col>15</xdr:col>
                    <xdr:colOff>466725</xdr:colOff>
                    <xdr:row>12</xdr:row>
                    <xdr:rowOff>9525</xdr:rowOff>
                  </to>
                </anchor>
              </controlPr>
            </control>
          </mc:Choice>
        </mc:AlternateContent>
        <mc:AlternateContent xmlns:mc="http://schemas.openxmlformats.org/markup-compatibility/2006">
          <mc:Choice Requires="x14">
            <control shapeId="10270" r:id="rId25" name="Check Box 30">
              <controlPr defaultSize="0" autoFill="0" autoLine="0" autoPict="0" macro="[0]!DebitRefundYes">
                <anchor moveWithCells="1">
                  <from>
                    <xdr:col>15</xdr:col>
                    <xdr:colOff>200025</xdr:colOff>
                    <xdr:row>13</xdr:row>
                    <xdr:rowOff>123825</xdr:rowOff>
                  </from>
                  <to>
                    <xdr:col>15</xdr:col>
                    <xdr:colOff>466725</xdr:colOff>
                    <xdr:row>15</xdr:row>
                    <xdr:rowOff>0</xdr:rowOff>
                  </to>
                </anchor>
              </controlPr>
            </control>
          </mc:Choice>
        </mc:AlternateContent>
        <mc:AlternateContent xmlns:mc="http://schemas.openxmlformats.org/markup-compatibility/2006">
          <mc:Choice Requires="x14">
            <control shapeId="10271" r:id="rId26" name="Check Box 31">
              <controlPr defaultSize="0" autoFill="0" autoLine="0" autoPict="0" macro="[0]!DebitRefundNo">
                <anchor moveWithCells="1">
                  <from>
                    <xdr:col>15</xdr:col>
                    <xdr:colOff>200025</xdr:colOff>
                    <xdr:row>14</xdr:row>
                    <xdr:rowOff>123825</xdr:rowOff>
                  </from>
                  <to>
                    <xdr:col>15</xdr:col>
                    <xdr:colOff>466725</xdr:colOff>
                    <xdr:row>16</xdr:row>
                    <xdr:rowOff>9525</xdr:rowOff>
                  </to>
                </anchor>
              </controlPr>
            </control>
          </mc:Choice>
        </mc:AlternateContent>
        <mc:AlternateContent xmlns:mc="http://schemas.openxmlformats.org/markup-compatibility/2006">
          <mc:Choice Requires="x14">
            <control shapeId="10272" r:id="rId27" name="Check Box 32">
              <controlPr defaultSize="0" autoFill="0" autoLine="0" autoPict="0" macro="[0]!DebitBIYes">
                <anchor moveWithCells="1">
                  <from>
                    <xdr:col>15</xdr:col>
                    <xdr:colOff>200025</xdr:colOff>
                    <xdr:row>16</xdr:row>
                    <xdr:rowOff>142875</xdr:rowOff>
                  </from>
                  <to>
                    <xdr:col>15</xdr:col>
                    <xdr:colOff>466725</xdr:colOff>
                    <xdr:row>18</xdr:row>
                    <xdr:rowOff>19050</xdr:rowOff>
                  </to>
                </anchor>
              </controlPr>
            </control>
          </mc:Choice>
        </mc:AlternateContent>
        <mc:AlternateContent xmlns:mc="http://schemas.openxmlformats.org/markup-compatibility/2006">
          <mc:Choice Requires="x14">
            <control shapeId="10273" r:id="rId28" name="Check Box 33">
              <controlPr defaultSize="0" autoFill="0" autoLine="0" autoPict="0" macro="[0]!DebitBINo">
                <anchor moveWithCells="1">
                  <from>
                    <xdr:col>15</xdr:col>
                    <xdr:colOff>200025</xdr:colOff>
                    <xdr:row>17</xdr:row>
                    <xdr:rowOff>123825</xdr:rowOff>
                  </from>
                  <to>
                    <xdr:col>15</xdr:col>
                    <xdr:colOff>466725</xdr:colOff>
                    <xdr:row>19</xdr:row>
                    <xdr:rowOff>9525</xdr:rowOff>
                  </to>
                </anchor>
              </controlPr>
            </control>
          </mc:Choice>
        </mc:AlternateContent>
        <mc:AlternateContent xmlns:mc="http://schemas.openxmlformats.org/markup-compatibility/2006">
          <mc:Choice Requires="x14">
            <control shapeId="10274" r:id="rId29" name="Check Box 34">
              <controlPr defaultSize="0" autoFill="0" autoLine="0" autoPict="0">
                <anchor moveWithCells="1">
                  <from>
                    <xdr:col>15</xdr:col>
                    <xdr:colOff>200025</xdr:colOff>
                    <xdr:row>20</xdr:row>
                    <xdr:rowOff>123825</xdr:rowOff>
                  </from>
                  <to>
                    <xdr:col>15</xdr:col>
                    <xdr:colOff>466725</xdr:colOff>
                    <xdr:row>22</xdr:row>
                    <xdr:rowOff>0</xdr:rowOff>
                  </to>
                </anchor>
              </controlPr>
            </control>
          </mc:Choice>
        </mc:AlternateContent>
        <mc:AlternateContent xmlns:mc="http://schemas.openxmlformats.org/markup-compatibility/2006">
          <mc:Choice Requires="x14">
            <control shapeId="10275" r:id="rId30" name="Check Box 35">
              <controlPr defaultSize="0" autoFill="0" autoLine="0" autoPict="0">
                <anchor moveWithCells="1">
                  <from>
                    <xdr:col>15</xdr:col>
                    <xdr:colOff>200025</xdr:colOff>
                    <xdr:row>19</xdr:row>
                    <xdr:rowOff>123825</xdr:rowOff>
                  </from>
                  <to>
                    <xdr:col>15</xdr:col>
                    <xdr:colOff>466725</xdr:colOff>
                    <xdr:row>21</xdr:row>
                    <xdr:rowOff>0</xdr:rowOff>
                  </to>
                </anchor>
              </controlPr>
            </control>
          </mc:Choice>
        </mc:AlternateContent>
        <mc:AlternateContent xmlns:mc="http://schemas.openxmlformats.org/markup-compatibility/2006">
          <mc:Choice Requires="x14">
            <control shapeId="10276" r:id="rId31" name="Check Box 36">
              <controlPr defaultSize="0" autoFill="0" autoLine="0" autoPict="0" macro="[0]!RefundNo">
                <anchor moveWithCells="1">
                  <from>
                    <xdr:col>9</xdr:col>
                    <xdr:colOff>200025</xdr:colOff>
                    <xdr:row>22</xdr:row>
                    <xdr:rowOff>123825</xdr:rowOff>
                  </from>
                  <to>
                    <xdr:col>9</xdr:col>
                    <xdr:colOff>466725</xdr:colOff>
                    <xdr:row>24</xdr:row>
                    <xdr:rowOff>9525</xdr:rowOff>
                  </to>
                </anchor>
              </controlPr>
            </control>
          </mc:Choice>
        </mc:AlternateContent>
        <mc:AlternateContent xmlns:mc="http://schemas.openxmlformats.org/markup-compatibility/2006">
          <mc:Choice Requires="x14">
            <control shapeId="10277" r:id="rId32" name="Check Box 37">
              <controlPr defaultSize="0" autoFill="0" autoLine="0" autoPict="0" macro="[0]!RefundYes">
                <anchor moveWithCells="1">
                  <from>
                    <xdr:col>9</xdr:col>
                    <xdr:colOff>200025</xdr:colOff>
                    <xdr:row>21</xdr:row>
                    <xdr:rowOff>123825</xdr:rowOff>
                  </from>
                  <to>
                    <xdr:col>9</xdr:col>
                    <xdr:colOff>466725</xdr:colOff>
                    <xdr:row>23</xdr:row>
                    <xdr:rowOff>9525</xdr:rowOff>
                  </to>
                </anchor>
              </controlPr>
            </control>
          </mc:Choice>
        </mc:AlternateContent>
        <mc:AlternateContent xmlns:mc="http://schemas.openxmlformats.org/markup-compatibility/2006">
          <mc:Choice Requires="x14">
            <control shapeId="10278" r:id="rId33" name="Check Box 38">
              <controlPr defaultSize="0" autoFill="0" autoLine="0" autoPict="0" macro="[0]!EBTCashBackNo">
                <anchor moveWithCells="1">
                  <from>
                    <xdr:col>21</xdr:col>
                    <xdr:colOff>200025</xdr:colOff>
                    <xdr:row>22</xdr:row>
                    <xdr:rowOff>123825</xdr:rowOff>
                  </from>
                  <to>
                    <xdr:col>22</xdr:col>
                    <xdr:colOff>0</xdr:colOff>
                    <xdr:row>24</xdr:row>
                    <xdr:rowOff>0</xdr:rowOff>
                  </to>
                </anchor>
              </controlPr>
            </control>
          </mc:Choice>
        </mc:AlternateContent>
        <mc:AlternateContent xmlns:mc="http://schemas.openxmlformats.org/markup-compatibility/2006">
          <mc:Choice Requires="x14">
            <control shapeId="10279" r:id="rId34" name="Check Box 39">
              <controlPr defaultSize="0" autoFill="0" autoLine="0" autoPict="0" macro="[0]!EBTCashBackYes">
                <anchor moveWithCells="1">
                  <from>
                    <xdr:col>21</xdr:col>
                    <xdr:colOff>200025</xdr:colOff>
                    <xdr:row>21</xdr:row>
                    <xdr:rowOff>123825</xdr:rowOff>
                  </from>
                  <to>
                    <xdr:col>22</xdr:col>
                    <xdr:colOff>0</xdr:colOff>
                    <xdr:row>23</xdr:row>
                    <xdr:rowOff>9525</xdr:rowOff>
                  </to>
                </anchor>
              </controlPr>
            </control>
          </mc:Choice>
        </mc:AlternateContent>
        <mc:AlternateContent xmlns:mc="http://schemas.openxmlformats.org/markup-compatibility/2006">
          <mc:Choice Requires="x14">
            <control shapeId="10280" r:id="rId35" name="Check Box 40">
              <controlPr defaultSize="0" autoFill="0" autoLine="0" autoPict="0" macro="[0]!ZeroAVSNo">
                <anchor moveWithCells="1">
                  <from>
                    <xdr:col>9</xdr:col>
                    <xdr:colOff>200025</xdr:colOff>
                    <xdr:row>13</xdr:row>
                    <xdr:rowOff>123825</xdr:rowOff>
                  </from>
                  <to>
                    <xdr:col>9</xdr:col>
                    <xdr:colOff>466725</xdr:colOff>
                    <xdr:row>15</xdr:row>
                    <xdr:rowOff>0</xdr:rowOff>
                  </to>
                </anchor>
              </controlPr>
            </control>
          </mc:Choice>
        </mc:AlternateContent>
        <mc:AlternateContent xmlns:mc="http://schemas.openxmlformats.org/markup-compatibility/2006">
          <mc:Choice Requires="x14">
            <control shapeId="10281" r:id="rId36" name="Check Box 41">
              <controlPr defaultSize="0" autoFill="0" autoLine="0" autoPict="0" macro="[0]!ZeroAVSYes">
                <anchor moveWithCells="1">
                  <from>
                    <xdr:col>9</xdr:col>
                    <xdr:colOff>190500</xdr:colOff>
                    <xdr:row>12</xdr:row>
                    <xdr:rowOff>142875</xdr:rowOff>
                  </from>
                  <to>
                    <xdr:col>9</xdr:col>
                    <xdr:colOff>457200</xdr:colOff>
                    <xdr:row>14</xdr:row>
                    <xdr:rowOff>19050</xdr:rowOff>
                  </to>
                </anchor>
              </controlPr>
            </control>
          </mc:Choice>
        </mc:AlternateContent>
        <mc:AlternateContent xmlns:mc="http://schemas.openxmlformats.org/markup-compatibility/2006">
          <mc:Choice Requires="x14">
            <control shapeId="10283" r:id="rId37" name="Check Box 43">
              <controlPr defaultSize="0" autoFill="0" autoLine="0" autoPict="0">
                <anchor moveWithCells="1">
                  <from>
                    <xdr:col>9</xdr:col>
                    <xdr:colOff>200025</xdr:colOff>
                    <xdr:row>53</xdr:row>
                    <xdr:rowOff>142875</xdr:rowOff>
                  </from>
                  <to>
                    <xdr:col>9</xdr:col>
                    <xdr:colOff>476250</xdr:colOff>
                    <xdr:row>55</xdr:row>
                    <xdr:rowOff>9525</xdr:rowOff>
                  </to>
                </anchor>
              </controlPr>
            </control>
          </mc:Choice>
        </mc:AlternateContent>
        <mc:AlternateContent xmlns:mc="http://schemas.openxmlformats.org/markup-compatibility/2006">
          <mc:Choice Requires="x14">
            <control shapeId="10284" r:id="rId38" name="Check Box 44">
              <controlPr defaultSize="0" autoFill="0" autoLine="0" autoPict="0" macro="[0]!CVV">
                <anchor moveWithCells="1">
                  <from>
                    <xdr:col>9</xdr:col>
                    <xdr:colOff>200025</xdr:colOff>
                    <xdr:row>60</xdr:row>
                    <xdr:rowOff>161925</xdr:rowOff>
                  </from>
                  <to>
                    <xdr:col>9</xdr:col>
                    <xdr:colOff>476250</xdr:colOff>
                    <xdr:row>62</xdr:row>
                    <xdr:rowOff>9525</xdr:rowOff>
                  </to>
                </anchor>
              </controlPr>
            </control>
          </mc:Choice>
        </mc:AlternateContent>
        <mc:AlternateContent xmlns:mc="http://schemas.openxmlformats.org/markup-compatibility/2006">
          <mc:Choice Requires="x14">
            <control shapeId="10285" r:id="rId39" name="Check Box 45">
              <controlPr defaultSize="0" autoFill="0" autoLine="0" autoPict="0" macro="[0]!CVV">
                <anchor moveWithCells="1">
                  <from>
                    <xdr:col>9</xdr:col>
                    <xdr:colOff>200025</xdr:colOff>
                    <xdr:row>59</xdr:row>
                    <xdr:rowOff>161925</xdr:rowOff>
                  </from>
                  <to>
                    <xdr:col>9</xdr:col>
                    <xdr:colOff>476250</xdr:colOff>
                    <xdr:row>61</xdr:row>
                    <xdr:rowOff>9525</xdr:rowOff>
                  </to>
                </anchor>
              </controlPr>
            </control>
          </mc:Choice>
        </mc:AlternateContent>
        <mc:AlternateContent xmlns:mc="http://schemas.openxmlformats.org/markup-compatibility/2006">
          <mc:Choice Requires="x14">
            <control shapeId="10286" r:id="rId40" name="Check Box 46">
              <controlPr defaultSize="0" autoFill="0" autoLine="0" autoPict="0" macro="[0]!CVV">
                <anchor moveWithCells="1">
                  <from>
                    <xdr:col>9</xdr:col>
                    <xdr:colOff>200025</xdr:colOff>
                    <xdr:row>61</xdr:row>
                    <xdr:rowOff>161925</xdr:rowOff>
                  </from>
                  <to>
                    <xdr:col>9</xdr:col>
                    <xdr:colOff>466725</xdr:colOff>
                    <xdr:row>63</xdr:row>
                    <xdr:rowOff>19050</xdr:rowOff>
                  </to>
                </anchor>
              </controlPr>
            </control>
          </mc:Choice>
        </mc:AlternateContent>
        <mc:AlternateContent xmlns:mc="http://schemas.openxmlformats.org/markup-compatibility/2006">
          <mc:Choice Requires="x14">
            <control shapeId="10287" r:id="rId41" name="Check Box 47">
              <controlPr defaultSize="0" autoFill="0" autoLine="0" autoPict="0" macro="[0]!NoCVV_Click">
                <anchor moveWithCells="1">
                  <from>
                    <xdr:col>9</xdr:col>
                    <xdr:colOff>200025</xdr:colOff>
                    <xdr:row>62</xdr:row>
                    <xdr:rowOff>152400</xdr:rowOff>
                  </from>
                  <to>
                    <xdr:col>9</xdr:col>
                    <xdr:colOff>466725</xdr:colOff>
                    <xdr:row>63</xdr:row>
                    <xdr:rowOff>190500</xdr:rowOff>
                  </to>
                </anchor>
              </controlPr>
            </control>
          </mc:Choice>
        </mc:AlternateContent>
        <mc:AlternateContent xmlns:mc="http://schemas.openxmlformats.org/markup-compatibility/2006">
          <mc:Choice Requires="x14">
            <control shapeId="10288" r:id="rId42" name="Check Box 48">
              <controlPr defaultSize="0" autoFill="0" autoLine="0" autoPict="0" macro="[0]!ManualEntry">
                <anchor moveWithCells="1">
                  <from>
                    <xdr:col>9</xdr:col>
                    <xdr:colOff>200025</xdr:colOff>
                    <xdr:row>54</xdr:row>
                    <xdr:rowOff>123825</xdr:rowOff>
                  </from>
                  <to>
                    <xdr:col>9</xdr:col>
                    <xdr:colOff>476250</xdr:colOff>
                    <xdr:row>55</xdr:row>
                    <xdr:rowOff>190500</xdr:rowOff>
                  </to>
                </anchor>
              </controlPr>
            </control>
          </mc:Choice>
        </mc:AlternateContent>
        <mc:AlternateContent xmlns:mc="http://schemas.openxmlformats.org/markup-compatibility/2006">
          <mc:Choice Requires="x14">
            <control shapeId="10289" r:id="rId43" name="Check Box 49">
              <controlPr defaultSize="0" autoFill="0" autoLine="0" autoPict="0" macro="[0]!VoiceAuthNo">
                <anchor moveWithCells="1">
                  <from>
                    <xdr:col>9</xdr:col>
                    <xdr:colOff>200025</xdr:colOff>
                    <xdr:row>28</xdr:row>
                    <xdr:rowOff>123825</xdr:rowOff>
                  </from>
                  <to>
                    <xdr:col>9</xdr:col>
                    <xdr:colOff>466725</xdr:colOff>
                    <xdr:row>30</xdr:row>
                    <xdr:rowOff>0</xdr:rowOff>
                  </to>
                </anchor>
              </controlPr>
            </control>
          </mc:Choice>
        </mc:AlternateContent>
        <mc:AlternateContent xmlns:mc="http://schemas.openxmlformats.org/markup-compatibility/2006">
          <mc:Choice Requires="x14">
            <control shapeId="10290" r:id="rId44" name="Check Box 50">
              <controlPr defaultSize="0" autoFill="0" autoLine="0" autoPict="0" macro="[0]!VoiceAuthYes">
                <anchor moveWithCells="1">
                  <from>
                    <xdr:col>9</xdr:col>
                    <xdr:colOff>200025</xdr:colOff>
                    <xdr:row>27</xdr:row>
                    <xdr:rowOff>123825</xdr:rowOff>
                  </from>
                  <to>
                    <xdr:col>9</xdr:col>
                    <xdr:colOff>466725</xdr:colOff>
                    <xdr:row>29</xdr:row>
                    <xdr:rowOff>0</xdr:rowOff>
                  </to>
                </anchor>
              </controlPr>
            </control>
          </mc:Choice>
        </mc:AlternateContent>
        <mc:AlternateContent xmlns:mc="http://schemas.openxmlformats.org/markup-compatibility/2006">
          <mc:Choice Requires="x14">
            <control shapeId="10291" r:id="rId45" name="Check Box 51">
              <controlPr defaultSize="0" autoFill="0" autoLine="0" autoPict="0" macro="[0]!CreditBINo">
                <anchor moveWithCells="1">
                  <from>
                    <xdr:col>9</xdr:col>
                    <xdr:colOff>200025</xdr:colOff>
                    <xdr:row>31</xdr:row>
                    <xdr:rowOff>123825</xdr:rowOff>
                  </from>
                  <to>
                    <xdr:col>9</xdr:col>
                    <xdr:colOff>476250</xdr:colOff>
                    <xdr:row>33</xdr:row>
                    <xdr:rowOff>19050</xdr:rowOff>
                  </to>
                </anchor>
              </controlPr>
            </control>
          </mc:Choice>
        </mc:AlternateContent>
        <mc:AlternateContent xmlns:mc="http://schemas.openxmlformats.org/markup-compatibility/2006">
          <mc:Choice Requires="x14">
            <control shapeId="10292" r:id="rId46" name="Check Box 52">
              <controlPr defaultSize="0" autoFill="0" autoLine="0" autoPict="0" macro="[0]!CreditBIYes">
                <anchor moveWithCells="1">
                  <from>
                    <xdr:col>9</xdr:col>
                    <xdr:colOff>200025</xdr:colOff>
                    <xdr:row>30</xdr:row>
                    <xdr:rowOff>123825</xdr:rowOff>
                  </from>
                  <to>
                    <xdr:col>9</xdr:col>
                    <xdr:colOff>476250</xdr:colOff>
                    <xdr:row>32</xdr:row>
                    <xdr:rowOff>0</xdr:rowOff>
                  </to>
                </anchor>
              </controlPr>
            </control>
          </mc:Choice>
        </mc:AlternateContent>
        <mc:AlternateContent xmlns:mc="http://schemas.openxmlformats.org/markup-compatibility/2006">
          <mc:Choice Requires="x14">
            <control shapeId="10293" r:id="rId47" name="Check Box 53">
              <controlPr defaultSize="0" autoFill="0" autoLine="0" autoPict="0" macro="[0]!CreditPartialNo">
                <anchor moveWithCells="1">
                  <from>
                    <xdr:col>9</xdr:col>
                    <xdr:colOff>200025</xdr:colOff>
                    <xdr:row>34</xdr:row>
                    <xdr:rowOff>123825</xdr:rowOff>
                  </from>
                  <to>
                    <xdr:col>9</xdr:col>
                    <xdr:colOff>476250</xdr:colOff>
                    <xdr:row>36</xdr:row>
                    <xdr:rowOff>0</xdr:rowOff>
                  </to>
                </anchor>
              </controlPr>
            </control>
          </mc:Choice>
        </mc:AlternateContent>
        <mc:AlternateContent xmlns:mc="http://schemas.openxmlformats.org/markup-compatibility/2006">
          <mc:Choice Requires="x14">
            <control shapeId="10294" r:id="rId48" name="Check Box 54">
              <controlPr defaultSize="0" autoFill="0" autoLine="0" autoPict="0" macro="[0]!CreditPartialYes">
                <anchor moveWithCells="1">
                  <from>
                    <xdr:col>9</xdr:col>
                    <xdr:colOff>200025</xdr:colOff>
                    <xdr:row>33</xdr:row>
                    <xdr:rowOff>123825</xdr:rowOff>
                  </from>
                  <to>
                    <xdr:col>9</xdr:col>
                    <xdr:colOff>476250</xdr:colOff>
                    <xdr:row>35</xdr:row>
                    <xdr:rowOff>0</xdr:rowOff>
                  </to>
                </anchor>
              </controlPr>
            </control>
          </mc:Choice>
        </mc:AlternateContent>
        <mc:AlternateContent xmlns:mc="http://schemas.openxmlformats.org/markup-compatibility/2006">
          <mc:Choice Requires="x14">
            <control shapeId="10295" r:id="rId49" name="Check Box 55">
              <controlPr defaultSize="0" autoFill="0" autoLine="0" autoPict="0" macro="[0]!PartialReversalNo">
                <anchor moveWithCells="1">
                  <from>
                    <xdr:col>9</xdr:col>
                    <xdr:colOff>200025</xdr:colOff>
                    <xdr:row>72</xdr:row>
                    <xdr:rowOff>171450</xdr:rowOff>
                  </from>
                  <to>
                    <xdr:col>9</xdr:col>
                    <xdr:colOff>466725</xdr:colOff>
                    <xdr:row>74</xdr:row>
                    <xdr:rowOff>19050</xdr:rowOff>
                  </to>
                </anchor>
              </controlPr>
            </control>
          </mc:Choice>
        </mc:AlternateContent>
        <mc:AlternateContent xmlns:mc="http://schemas.openxmlformats.org/markup-compatibility/2006">
          <mc:Choice Requires="x14">
            <control shapeId="10296" r:id="rId50" name="Check Box 56">
              <controlPr defaultSize="0" autoFill="0" autoLine="0" autoPict="0" macro="[0]!PartialReversalYes">
                <anchor moveWithCells="1">
                  <from>
                    <xdr:col>9</xdr:col>
                    <xdr:colOff>200025</xdr:colOff>
                    <xdr:row>71</xdr:row>
                    <xdr:rowOff>171450</xdr:rowOff>
                  </from>
                  <to>
                    <xdr:col>9</xdr:col>
                    <xdr:colOff>466725</xdr:colOff>
                    <xdr:row>73</xdr:row>
                    <xdr:rowOff>9525</xdr:rowOff>
                  </to>
                </anchor>
              </controlPr>
            </control>
          </mc:Choice>
        </mc:AlternateContent>
        <mc:AlternateContent xmlns:mc="http://schemas.openxmlformats.org/markup-compatibility/2006">
          <mc:Choice Requires="x14">
            <control shapeId="10298" r:id="rId51" name="Check Box 58">
              <controlPr defaultSize="0" autoFill="0" autoLine="0" autoPict="0">
                <anchor moveWithCells="1">
                  <from>
                    <xdr:col>9</xdr:col>
                    <xdr:colOff>200025</xdr:colOff>
                    <xdr:row>55</xdr:row>
                    <xdr:rowOff>171450</xdr:rowOff>
                  </from>
                  <to>
                    <xdr:col>9</xdr:col>
                    <xdr:colOff>476250</xdr:colOff>
                    <xdr:row>57</xdr:row>
                    <xdr:rowOff>19050</xdr:rowOff>
                  </to>
                </anchor>
              </controlPr>
            </control>
          </mc:Choice>
        </mc:AlternateContent>
        <mc:AlternateContent xmlns:mc="http://schemas.openxmlformats.org/markup-compatibility/2006">
          <mc:Choice Requires="x14">
            <control shapeId="10300" r:id="rId52" name="Check Box 60">
              <controlPr defaultSize="0" autoFill="0" autoLine="0" autoPict="0">
                <anchor moveWithCells="1">
                  <from>
                    <xdr:col>9</xdr:col>
                    <xdr:colOff>200025</xdr:colOff>
                    <xdr:row>56</xdr:row>
                    <xdr:rowOff>171450</xdr:rowOff>
                  </from>
                  <to>
                    <xdr:col>9</xdr:col>
                    <xdr:colOff>476250</xdr:colOff>
                    <xdr:row>58</xdr:row>
                    <xdr:rowOff>19050</xdr:rowOff>
                  </to>
                </anchor>
              </controlPr>
            </control>
          </mc:Choice>
        </mc:AlternateContent>
        <mc:AlternateContent xmlns:mc="http://schemas.openxmlformats.org/markup-compatibility/2006">
          <mc:Choice Requires="x14">
            <control shapeId="10303" r:id="rId53" name="Check Box 63">
              <controlPr defaultSize="0" autoFill="0" autoLine="0" autoPict="0">
                <anchor moveWithCells="1">
                  <from>
                    <xdr:col>3</xdr:col>
                    <xdr:colOff>200025</xdr:colOff>
                    <xdr:row>59</xdr:row>
                    <xdr:rowOff>161925</xdr:rowOff>
                  </from>
                  <to>
                    <xdr:col>3</xdr:col>
                    <xdr:colOff>476250</xdr:colOff>
                    <xdr:row>60</xdr:row>
                    <xdr:rowOff>180975</xdr:rowOff>
                  </to>
                </anchor>
              </controlPr>
            </control>
          </mc:Choice>
        </mc:AlternateContent>
        <mc:AlternateContent xmlns:mc="http://schemas.openxmlformats.org/markup-compatibility/2006">
          <mc:Choice Requires="x14">
            <control shapeId="10304" r:id="rId54" name="Check Box 64">
              <controlPr defaultSize="0" autoFill="0" autoLine="0" autoPict="0">
                <anchor moveWithCells="1">
                  <from>
                    <xdr:col>3</xdr:col>
                    <xdr:colOff>200025</xdr:colOff>
                    <xdr:row>58</xdr:row>
                    <xdr:rowOff>171450</xdr:rowOff>
                  </from>
                  <to>
                    <xdr:col>3</xdr:col>
                    <xdr:colOff>476250</xdr:colOff>
                    <xdr:row>60</xdr:row>
                    <xdr:rowOff>19050</xdr:rowOff>
                  </to>
                </anchor>
              </controlPr>
            </control>
          </mc:Choice>
        </mc:AlternateContent>
        <mc:AlternateContent xmlns:mc="http://schemas.openxmlformats.org/markup-compatibility/2006">
          <mc:Choice Requires="x14">
            <control shapeId="10305" r:id="rId55" name="Check Box 65">
              <controlPr defaultSize="0" autoFill="0" autoLine="0" autoPict="0">
                <anchor moveWithCells="1">
                  <from>
                    <xdr:col>3</xdr:col>
                    <xdr:colOff>200025</xdr:colOff>
                    <xdr:row>60</xdr:row>
                    <xdr:rowOff>161925</xdr:rowOff>
                  </from>
                  <to>
                    <xdr:col>3</xdr:col>
                    <xdr:colOff>476250</xdr:colOff>
                    <xdr:row>61</xdr:row>
                    <xdr:rowOff>200025</xdr:rowOff>
                  </to>
                </anchor>
              </controlPr>
            </control>
          </mc:Choice>
        </mc:AlternateContent>
        <mc:AlternateContent xmlns:mc="http://schemas.openxmlformats.org/markup-compatibility/2006">
          <mc:Choice Requires="x14">
            <control shapeId="10306" r:id="rId56" name="Check Box 66">
              <controlPr defaultSize="0" autoFill="0" autoLine="0" autoPict="0" macro="[0]!TipsNo">
                <anchor moveWithCells="1">
                  <from>
                    <xdr:col>9</xdr:col>
                    <xdr:colOff>200025</xdr:colOff>
                    <xdr:row>69</xdr:row>
                    <xdr:rowOff>123825</xdr:rowOff>
                  </from>
                  <to>
                    <xdr:col>9</xdr:col>
                    <xdr:colOff>466725</xdr:colOff>
                    <xdr:row>70</xdr:row>
                    <xdr:rowOff>190500</xdr:rowOff>
                  </to>
                </anchor>
              </controlPr>
            </control>
          </mc:Choice>
        </mc:AlternateContent>
        <mc:AlternateContent xmlns:mc="http://schemas.openxmlformats.org/markup-compatibility/2006">
          <mc:Choice Requires="x14">
            <control shapeId="10307" r:id="rId57" name="Check Box 67">
              <controlPr defaultSize="0" autoFill="0" autoLine="0" autoPict="0" macro="[0]!TipsYes">
                <anchor moveWithCells="1">
                  <from>
                    <xdr:col>9</xdr:col>
                    <xdr:colOff>190500</xdr:colOff>
                    <xdr:row>68</xdr:row>
                    <xdr:rowOff>152400</xdr:rowOff>
                  </from>
                  <to>
                    <xdr:col>9</xdr:col>
                    <xdr:colOff>457200</xdr:colOff>
                    <xdr:row>70</xdr:row>
                    <xdr:rowOff>19050</xdr:rowOff>
                  </to>
                </anchor>
              </controlPr>
            </control>
          </mc:Choice>
        </mc:AlternateContent>
        <mc:AlternateContent xmlns:mc="http://schemas.openxmlformats.org/markup-compatibility/2006">
          <mc:Choice Requires="x14">
            <control shapeId="10308" r:id="rId58" name="Check Box 68">
              <controlPr defaultSize="0" autoFill="0" autoLine="0" autoPict="0" macro="[0]!Level_2_3">
                <anchor moveWithCells="1">
                  <from>
                    <xdr:col>9</xdr:col>
                    <xdr:colOff>200025</xdr:colOff>
                    <xdr:row>37</xdr:row>
                    <xdr:rowOff>123825</xdr:rowOff>
                  </from>
                  <to>
                    <xdr:col>9</xdr:col>
                    <xdr:colOff>476250</xdr:colOff>
                    <xdr:row>39</xdr:row>
                    <xdr:rowOff>28575</xdr:rowOff>
                  </to>
                </anchor>
              </controlPr>
            </control>
          </mc:Choice>
        </mc:AlternateContent>
        <mc:AlternateContent xmlns:mc="http://schemas.openxmlformats.org/markup-compatibility/2006">
          <mc:Choice Requires="x14">
            <control shapeId="10309" r:id="rId59" name="Check Box 69">
              <controlPr defaultSize="0" autoFill="0" autoLine="0" autoPict="0">
                <anchor moveWithCells="1">
                  <from>
                    <xdr:col>9</xdr:col>
                    <xdr:colOff>200025</xdr:colOff>
                    <xdr:row>36</xdr:row>
                    <xdr:rowOff>123825</xdr:rowOff>
                  </from>
                  <to>
                    <xdr:col>9</xdr:col>
                    <xdr:colOff>476250</xdr:colOff>
                    <xdr:row>38</xdr:row>
                    <xdr:rowOff>28575</xdr:rowOff>
                  </to>
                </anchor>
              </controlPr>
            </control>
          </mc:Choice>
        </mc:AlternateContent>
        <mc:AlternateContent xmlns:mc="http://schemas.openxmlformats.org/markup-compatibility/2006">
          <mc:Choice Requires="x14">
            <control shapeId="10310" r:id="rId60" name="Check Box 70">
              <controlPr defaultSize="0" autoFill="0" autoLine="0" autoPict="0" macro="[0]!Level_2_3">
                <anchor moveWithCells="1">
                  <from>
                    <xdr:col>9</xdr:col>
                    <xdr:colOff>200025</xdr:colOff>
                    <xdr:row>46</xdr:row>
                    <xdr:rowOff>123825</xdr:rowOff>
                  </from>
                  <to>
                    <xdr:col>9</xdr:col>
                    <xdr:colOff>476250</xdr:colOff>
                    <xdr:row>48</xdr:row>
                    <xdr:rowOff>19050</xdr:rowOff>
                  </to>
                </anchor>
              </controlPr>
            </control>
          </mc:Choice>
        </mc:AlternateContent>
        <mc:AlternateContent xmlns:mc="http://schemas.openxmlformats.org/markup-compatibility/2006">
          <mc:Choice Requires="x14">
            <control shapeId="10311" r:id="rId61" name="Check Box 71">
              <controlPr defaultSize="0" autoFill="0" autoLine="0" autoPict="0" macro="[0]!Level_2_3">
                <anchor moveWithCells="1">
                  <from>
                    <xdr:col>9</xdr:col>
                    <xdr:colOff>200025</xdr:colOff>
                    <xdr:row>45</xdr:row>
                    <xdr:rowOff>123825</xdr:rowOff>
                  </from>
                  <to>
                    <xdr:col>9</xdr:col>
                    <xdr:colOff>466725</xdr:colOff>
                    <xdr:row>47</xdr:row>
                    <xdr:rowOff>9525</xdr:rowOff>
                  </to>
                </anchor>
              </controlPr>
            </control>
          </mc:Choice>
        </mc:AlternateContent>
        <mc:AlternateContent xmlns:mc="http://schemas.openxmlformats.org/markup-compatibility/2006">
          <mc:Choice Requires="x14">
            <control shapeId="10312" r:id="rId62" name="Check Box 72">
              <controlPr defaultSize="0" autoFill="0" autoLine="0" autoPict="0" macro="[0]!FeeYes">
                <anchor moveWithCells="1">
                  <from>
                    <xdr:col>9</xdr:col>
                    <xdr:colOff>200025</xdr:colOff>
                    <xdr:row>49</xdr:row>
                    <xdr:rowOff>123825</xdr:rowOff>
                  </from>
                  <to>
                    <xdr:col>9</xdr:col>
                    <xdr:colOff>476250</xdr:colOff>
                    <xdr:row>51</xdr:row>
                    <xdr:rowOff>0</xdr:rowOff>
                  </to>
                </anchor>
              </controlPr>
            </control>
          </mc:Choice>
        </mc:AlternateContent>
        <mc:AlternateContent xmlns:mc="http://schemas.openxmlformats.org/markup-compatibility/2006">
          <mc:Choice Requires="x14">
            <control shapeId="10313" r:id="rId63" name="Check Box 73">
              <controlPr defaultSize="0" autoFill="0" autoLine="0" autoPict="0" macro="[0]!FeeNo">
                <anchor moveWithCells="1">
                  <from>
                    <xdr:col>9</xdr:col>
                    <xdr:colOff>200025</xdr:colOff>
                    <xdr:row>48</xdr:row>
                    <xdr:rowOff>123825</xdr:rowOff>
                  </from>
                  <to>
                    <xdr:col>9</xdr:col>
                    <xdr:colOff>476250</xdr:colOff>
                    <xdr:row>50</xdr:row>
                    <xdr:rowOff>19050</xdr:rowOff>
                  </to>
                </anchor>
              </controlPr>
            </control>
          </mc:Choice>
        </mc:AlternateContent>
        <mc:AlternateContent xmlns:mc="http://schemas.openxmlformats.org/markup-compatibility/2006">
          <mc:Choice Requires="x14">
            <control shapeId="10314" r:id="rId64" name="Check Box 74">
              <controlPr defaultSize="0" autoFill="0" autoLine="0" autoPict="0">
                <anchor moveWithCells="1">
                  <from>
                    <xdr:col>9</xdr:col>
                    <xdr:colOff>200025</xdr:colOff>
                    <xdr:row>50</xdr:row>
                    <xdr:rowOff>123825</xdr:rowOff>
                  </from>
                  <to>
                    <xdr:col>9</xdr:col>
                    <xdr:colOff>476250</xdr:colOff>
                    <xdr:row>52</xdr:row>
                    <xdr:rowOff>19050</xdr:rowOff>
                  </to>
                </anchor>
              </controlPr>
            </control>
          </mc:Choice>
        </mc:AlternateContent>
        <mc:AlternateContent xmlns:mc="http://schemas.openxmlformats.org/markup-compatibility/2006">
          <mc:Choice Requires="x14">
            <control shapeId="10315" r:id="rId65" name="Check Box 75">
              <controlPr defaultSize="0" autoFill="0" autoLine="0" autoPict="0" macro="[0]!Adjustments">
                <anchor moveWithCells="1">
                  <from>
                    <xdr:col>9</xdr:col>
                    <xdr:colOff>200025</xdr:colOff>
                    <xdr:row>43</xdr:row>
                    <xdr:rowOff>123825</xdr:rowOff>
                  </from>
                  <to>
                    <xdr:col>9</xdr:col>
                    <xdr:colOff>476250</xdr:colOff>
                    <xdr:row>45</xdr:row>
                    <xdr:rowOff>19050</xdr:rowOff>
                  </to>
                </anchor>
              </controlPr>
            </control>
          </mc:Choice>
        </mc:AlternateContent>
        <mc:AlternateContent xmlns:mc="http://schemas.openxmlformats.org/markup-compatibility/2006">
          <mc:Choice Requires="x14">
            <control shapeId="10316" r:id="rId66" name="Check Box 76">
              <controlPr defaultSize="0" autoFill="0" autoLine="0" autoPict="0">
                <anchor moveWithCells="1">
                  <from>
                    <xdr:col>9</xdr:col>
                    <xdr:colOff>200025</xdr:colOff>
                    <xdr:row>42</xdr:row>
                    <xdr:rowOff>123825</xdr:rowOff>
                  </from>
                  <to>
                    <xdr:col>9</xdr:col>
                    <xdr:colOff>466725</xdr:colOff>
                    <xdr:row>44</xdr:row>
                    <xdr:rowOff>19050</xdr:rowOff>
                  </to>
                </anchor>
              </controlPr>
            </control>
          </mc:Choice>
        </mc:AlternateContent>
        <mc:AlternateContent xmlns:mc="http://schemas.openxmlformats.org/markup-compatibility/2006">
          <mc:Choice Requires="x14">
            <control shapeId="10319" r:id="rId67" name="Check Box 79">
              <controlPr defaultSize="0" autoFill="0" autoLine="0" autoPict="0">
                <anchor moveWithCells="1">
                  <from>
                    <xdr:col>3</xdr:col>
                    <xdr:colOff>200025</xdr:colOff>
                    <xdr:row>46</xdr:row>
                    <xdr:rowOff>123825</xdr:rowOff>
                  </from>
                  <to>
                    <xdr:col>3</xdr:col>
                    <xdr:colOff>476250</xdr:colOff>
                    <xdr:row>48</xdr:row>
                    <xdr:rowOff>0</xdr:rowOff>
                  </to>
                </anchor>
              </controlPr>
            </control>
          </mc:Choice>
        </mc:AlternateContent>
        <mc:AlternateContent xmlns:mc="http://schemas.openxmlformats.org/markup-compatibility/2006">
          <mc:Choice Requires="x14">
            <control shapeId="10320" r:id="rId68" name="Check Box 80">
              <controlPr defaultSize="0" autoFill="0" autoLine="0" autoPict="0">
                <anchor moveWithCells="1">
                  <from>
                    <xdr:col>3</xdr:col>
                    <xdr:colOff>200025</xdr:colOff>
                    <xdr:row>47</xdr:row>
                    <xdr:rowOff>123825</xdr:rowOff>
                  </from>
                  <to>
                    <xdr:col>3</xdr:col>
                    <xdr:colOff>476250</xdr:colOff>
                    <xdr:row>49</xdr:row>
                    <xdr:rowOff>0</xdr:rowOff>
                  </to>
                </anchor>
              </controlPr>
            </control>
          </mc:Choice>
        </mc:AlternateContent>
        <mc:AlternateContent xmlns:mc="http://schemas.openxmlformats.org/markup-compatibility/2006">
          <mc:Choice Requires="x14">
            <control shapeId="10321" r:id="rId69" name="Check Box 81">
              <controlPr defaultSize="0" autoFill="0" autoLine="0" autoPict="0">
                <anchor moveWithCells="1">
                  <from>
                    <xdr:col>3</xdr:col>
                    <xdr:colOff>200025</xdr:colOff>
                    <xdr:row>48</xdr:row>
                    <xdr:rowOff>123825</xdr:rowOff>
                  </from>
                  <to>
                    <xdr:col>3</xdr:col>
                    <xdr:colOff>476250</xdr:colOff>
                    <xdr:row>50</xdr:row>
                    <xdr:rowOff>0</xdr:rowOff>
                  </to>
                </anchor>
              </controlPr>
            </control>
          </mc:Choice>
        </mc:AlternateContent>
        <mc:AlternateContent xmlns:mc="http://schemas.openxmlformats.org/markup-compatibility/2006">
          <mc:Choice Requires="x14">
            <control shapeId="10323" r:id="rId70" name="Check Box 83">
              <controlPr defaultSize="0" autoFill="0" autoLine="0" autoPict="0">
                <anchor moveWithCells="1">
                  <from>
                    <xdr:col>3</xdr:col>
                    <xdr:colOff>200025</xdr:colOff>
                    <xdr:row>50</xdr:row>
                    <xdr:rowOff>123825</xdr:rowOff>
                  </from>
                  <to>
                    <xdr:col>3</xdr:col>
                    <xdr:colOff>476250</xdr:colOff>
                    <xdr:row>52</xdr:row>
                    <xdr:rowOff>19050</xdr:rowOff>
                  </to>
                </anchor>
              </controlPr>
            </control>
          </mc:Choice>
        </mc:AlternateContent>
        <mc:AlternateContent xmlns:mc="http://schemas.openxmlformats.org/markup-compatibility/2006">
          <mc:Choice Requires="x14">
            <control shapeId="10330" r:id="rId71" name="Check Box 90">
              <controlPr defaultSize="0" autoFill="0" autoLine="0" autoPict="0" macro="[0]!COFNo">
                <anchor moveWithCells="1">
                  <from>
                    <xdr:col>9</xdr:col>
                    <xdr:colOff>200025</xdr:colOff>
                    <xdr:row>132</xdr:row>
                    <xdr:rowOff>180975</xdr:rowOff>
                  </from>
                  <to>
                    <xdr:col>9</xdr:col>
                    <xdr:colOff>476250</xdr:colOff>
                    <xdr:row>134</xdr:row>
                    <xdr:rowOff>9525</xdr:rowOff>
                  </to>
                </anchor>
              </controlPr>
            </control>
          </mc:Choice>
        </mc:AlternateContent>
        <mc:AlternateContent xmlns:mc="http://schemas.openxmlformats.org/markup-compatibility/2006">
          <mc:Choice Requires="x14">
            <control shapeId="10331" r:id="rId72" name="Check Box 91">
              <controlPr defaultSize="0" autoFill="0" autoLine="0" autoPict="0" macro="[0]!COF_CheckboxesInvisible">
                <anchor moveWithCells="1">
                  <from>
                    <xdr:col>9</xdr:col>
                    <xdr:colOff>200025</xdr:colOff>
                    <xdr:row>131</xdr:row>
                    <xdr:rowOff>180975</xdr:rowOff>
                  </from>
                  <to>
                    <xdr:col>9</xdr:col>
                    <xdr:colOff>476250</xdr:colOff>
                    <xdr:row>133</xdr:row>
                    <xdr:rowOff>19050</xdr:rowOff>
                  </to>
                </anchor>
              </controlPr>
            </control>
          </mc:Choice>
        </mc:AlternateContent>
        <mc:AlternateContent xmlns:mc="http://schemas.openxmlformats.org/markup-compatibility/2006">
          <mc:Choice Requires="x14">
            <control shapeId="10332" r:id="rId73" name="Check Box 92">
              <controlPr defaultSize="0" autoFill="0" autoLine="0" autoPict="0" macro="[0]!DCCNo">
                <anchor moveWithCells="1">
                  <from>
                    <xdr:col>9</xdr:col>
                    <xdr:colOff>200025</xdr:colOff>
                    <xdr:row>155</xdr:row>
                    <xdr:rowOff>123825</xdr:rowOff>
                  </from>
                  <to>
                    <xdr:col>9</xdr:col>
                    <xdr:colOff>476250</xdr:colOff>
                    <xdr:row>157</xdr:row>
                    <xdr:rowOff>19050</xdr:rowOff>
                  </to>
                </anchor>
              </controlPr>
            </control>
          </mc:Choice>
        </mc:AlternateContent>
        <mc:AlternateContent xmlns:mc="http://schemas.openxmlformats.org/markup-compatibility/2006">
          <mc:Choice Requires="x14">
            <control shapeId="10333" r:id="rId74" name="Check Box 93">
              <controlPr defaultSize="0" autoFill="0" autoLine="0" autoPict="0" macro="[0]!DCCYes">
                <anchor moveWithCells="1">
                  <from>
                    <xdr:col>9</xdr:col>
                    <xdr:colOff>200025</xdr:colOff>
                    <xdr:row>154</xdr:row>
                    <xdr:rowOff>133350</xdr:rowOff>
                  </from>
                  <to>
                    <xdr:col>9</xdr:col>
                    <xdr:colOff>476250</xdr:colOff>
                    <xdr:row>156</xdr:row>
                    <xdr:rowOff>19050</xdr:rowOff>
                  </to>
                </anchor>
              </controlPr>
            </control>
          </mc:Choice>
        </mc:AlternateContent>
        <mc:AlternateContent xmlns:mc="http://schemas.openxmlformats.org/markup-compatibility/2006">
          <mc:Choice Requires="x14">
            <control shapeId="10334" r:id="rId75" name="Check Box 94">
              <controlPr defaultSize="0" autoFill="0" autoLine="0" autoPict="0">
                <anchor moveWithCells="1">
                  <from>
                    <xdr:col>15</xdr:col>
                    <xdr:colOff>200025</xdr:colOff>
                    <xdr:row>29</xdr:row>
                    <xdr:rowOff>123825</xdr:rowOff>
                  </from>
                  <to>
                    <xdr:col>15</xdr:col>
                    <xdr:colOff>476250</xdr:colOff>
                    <xdr:row>31</xdr:row>
                    <xdr:rowOff>19050</xdr:rowOff>
                  </to>
                </anchor>
              </controlPr>
            </control>
          </mc:Choice>
        </mc:AlternateContent>
        <mc:AlternateContent xmlns:mc="http://schemas.openxmlformats.org/markup-compatibility/2006">
          <mc:Choice Requires="x14">
            <control shapeId="10335" r:id="rId76" name="Check Box 95">
              <controlPr defaultSize="0" autoFill="0" autoLine="0" autoPict="0" macro="[0]!Canadian_Debit_CheckboxesInvisible">
                <anchor moveWithCells="1">
                  <from>
                    <xdr:col>15</xdr:col>
                    <xdr:colOff>200025</xdr:colOff>
                    <xdr:row>28</xdr:row>
                    <xdr:rowOff>123825</xdr:rowOff>
                  </from>
                  <to>
                    <xdr:col>15</xdr:col>
                    <xdr:colOff>476250</xdr:colOff>
                    <xdr:row>30</xdr:row>
                    <xdr:rowOff>0</xdr:rowOff>
                  </to>
                </anchor>
              </controlPr>
            </control>
          </mc:Choice>
        </mc:AlternateContent>
        <mc:AlternateContent xmlns:mc="http://schemas.openxmlformats.org/markup-compatibility/2006">
          <mc:Choice Requires="x14">
            <control shapeId="10336" r:id="rId77" name="Check Box 96">
              <controlPr defaultSize="0" autoFill="0" autoLine="0" autoPict="0" macro="[0]!GCActivationYes">
                <anchor moveWithCells="1">
                  <from>
                    <xdr:col>27</xdr:col>
                    <xdr:colOff>200025</xdr:colOff>
                    <xdr:row>12</xdr:row>
                    <xdr:rowOff>133350</xdr:rowOff>
                  </from>
                  <to>
                    <xdr:col>27</xdr:col>
                    <xdr:colOff>466725</xdr:colOff>
                    <xdr:row>14</xdr:row>
                    <xdr:rowOff>19050</xdr:rowOff>
                  </to>
                </anchor>
              </controlPr>
            </control>
          </mc:Choice>
        </mc:AlternateContent>
        <mc:AlternateContent xmlns:mc="http://schemas.openxmlformats.org/markup-compatibility/2006">
          <mc:Choice Requires="x14">
            <control shapeId="10337" r:id="rId78" name="Check Box 97">
              <controlPr defaultSize="0" autoFill="0" autoLine="0" autoPict="0" macro="[0]!GCActivationNo">
                <anchor moveWithCells="1">
                  <from>
                    <xdr:col>27</xdr:col>
                    <xdr:colOff>200025</xdr:colOff>
                    <xdr:row>13</xdr:row>
                    <xdr:rowOff>114300</xdr:rowOff>
                  </from>
                  <to>
                    <xdr:col>27</xdr:col>
                    <xdr:colOff>466725</xdr:colOff>
                    <xdr:row>15</xdr:row>
                    <xdr:rowOff>9525</xdr:rowOff>
                  </to>
                </anchor>
              </controlPr>
            </control>
          </mc:Choice>
        </mc:AlternateContent>
        <mc:AlternateContent xmlns:mc="http://schemas.openxmlformats.org/markup-compatibility/2006">
          <mc:Choice Requires="x14">
            <control shapeId="10338" r:id="rId79" name="Check Box 98">
              <controlPr defaultSize="0" autoFill="0" autoLine="0" autoPict="0">
                <anchor moveWithCells="1">
                  <from>
                    <xdr:col>27</xdr:col>
                    <xdr:colOff>209550</xdr:colOff>
                    <xdr:row>16</xdr:row>
                    <xdr:rowOff>0</xdr:rowOff>
                  </from>
                  <to>
                    <xdr:col>27</xdr:col>
                    <xdr:colOff>476250</xdr:colOff>
                    <xdr:row>17</xdr:row>
                    <xdr:rowOff>66675</xdr:rowOff>
                  </to>
                </anchor>
              </controlPr>
            </control>
          </mc:Choice>
        </mc:AlternateContent>
        <mc:AlternateContent xmlns:mc="http://schemas.openxmlformats.org/markup-compatibility/2006">
          <mc:Choice Requires="x14">
            <control shapeId="10339" r:id="rId80" name="Check Box 99">
              <controlPr defaultSize="0" autoFill="0" autoLine="0" autoPict="0" macro="[0]!GCActivationYes">
                <anchor moveWithCells="1">
                  <from>
                    <xdr:col>27</xdr:col>
                    <xdr:colOff>200025</xdr:colOff>
                    <xdr:row>14</xdr:row>
                    <xdr:rowOff>152400</xdr:rowOff>
                  </from>
                  <to>
                    <xdr:col>27</xdr:col>
                    <xdr:colOff>466725</xdr:colOff>
                    <xdr:row>16</xdr:row>
                    <xdr:rowOff>19050</xdr:rowOff>
                  </to>
                </anchor>
              </controlPr>
            </control>
          </mc:Choice>
        </mc:AlternateContent>
        <mc:AlternateContent xmlns:mc="http://schemas.openxmlformats.org/markup-compatibility/2006">
          <mc:Choice Requires="x14">
            <control shapeId="10340" r:id="rId81" name="Check Box 100">
              <controlPr defaultSize="0" autoFill="0" autoLine="0" autoPict="0">
                <anchor moveWithCells="1">
                  <from>
                    <xdr:col>27</xdr:col>
                    <xdr:colOff>209550</xdr:colOff>
                    <xdr:row>16</xdr:row>
                    <xdr:rowOff>133350</xdr:rowOff>
                  </from>
                  <to>
                    <xdr:col>27</xdr:col>
                    <xdr:colOff>476250</xdr:colOff>
                    <xdr:row>18</xdr:row>
                    <xdr:rowOff>28575</xdr:rowOff>
                  </to>
                </anchor>
              </controlPr>
            </control>
          </mc:Choice>
        </mc:AlternateContent>
        <mc:AlternateContent xmlns:mc="http://schemas.openxmlformats.org/markup-compatibility/2006">
          <mc:Choice Requires="x14">
            <control shapeId="10341" r:id="rId82" name="Check Box 101">
              <controlPr defaultSize="0" autoFill="0" autoLine="0" autoPict="0" macro="[0]!GCPurchaseYes">
                <anchor moveWithCells="1">
                  <from>
                    <xdr:col>27</xdr:col>
                    <xdr:colOff>219075</xdr:colOff>
                    <xdr:row>24</xdr:row>
                    <xdr:rowOff>133350</xdr:rowOff>
                  </from>
                  <to>
                    <xdr:col>27</xdr:col>
                    <xdr:colOff>504825</xdr:colOff>
                    <xdr:row>26</xdr:row>
                    <xdr:rowOff>19050</xdr:rowOff>
                  </to>
                </anchor>
              </controlPr>
            </control>
          </mc:Choice>
        </mc:AlternateContent>
        <mc:AlternateContent xmlns:mc="http://schemas.openxmlformats.org/markup-compatibility/2006">
          <mc:Choice Requires="x14">
            <control shapeId="10342" r:id="rId83" name="Check Box 102">
              <controlPr defaultSize="0" autoFill="0" autoLine="0" autoPict="0" macro="[0]!GCPurchaseNo">
                <anchor moveWithCells="1">
                  <from>
                    <xdr:col>27</xdr:col>
                    <xdr:colOff>209550</xdr:colOff>
                    <xdr:row>25</xdr:row>
                    <xdr:rowOff>133350</xdr:rowOff>
                  </from>
                  <to>
                    <xdr:col>27</xdr:col>
                    <xdr:colOff>476250</xdr:colOff>
                    <xdr:row>27</xdr:row>
                    <xdr:rowOff>19050</xdr:rowOff>
                  </to>
                </anchor>
              </controlPr>
            </control>
          </mc:Choice>
        </mc:AlternateContent>
        <mc:AlternateContent xmlns:mc="http://schemas.openxmlformats.org/markup-compatibility/2006">
          <mc:Choice Requires="x14">
            <control shapeId="10343" r:id="rId84" name="Check Box 103">
              <controlPr defaultSize="0" autoFill="0" autoLine="0" autoPict="0">
                <anchor moveWithCells="1">
                  <from>
                    <xdr:col>27</xdr:col>
                    <xdr:colOff>209550</xdr:colOff>
                    <xdr:row>27</xdr:row>
                    <xdr:rowOff>152400</xdr:rowOff>
                  </from>
                  <to>
                    <xdr:col>27</xdr:col>
                    <xdr:colOff>476250</xdr:colOff>
                    <xdr:row>29</xdr:row>
                    <xdr:rowOff>47625</xdr:rowOff>
                  </to>
                </anchor>
              </controlPr>
            </control>
          </mc:Choice>
        </mc:AlternateContent>
        <mc:AlternateContent xmlns:mc="http://schemas.openxmlformats.org/markup-compatibility/2006">
          <mc:Choice Requires="x14">
            <control shapeId="10344" r:id="rId85" name="Check Box 104">
              <controlPr defaultSize="0" autoFill="0" autoLine="0" autoPict="0" macro="[0]!GCPurchaseYes">
                <anchor moveWithCells="1">
                  <from>
                    <xdr:col>27</xdr:col>
                    <xdr:colOff>209550</xdr:colOff>
                    <xdr:row>26</xdr:row>
                    <xdr:rowOff>142875</xdr:rowOff>
                  </from>
                  <to>
                    <xdr:col>27</xdr:col>
                    <xdr:colOff>476250</xdr:colOff>
                    <xdr:row>28</xdr:row>
                    <xdr:rowOff>19050</xdr:rowOff>
                  </to>
                </anchor>
              </controlPr>
            </control>
          </mc:Choice>
        </mc:AlternateContent>
        <mc:AlternateContent xmlns:mc="http://schemas.openxmlformats.org/markup-compatibility/2006">
          <mc:Choice Requires="x14">
            <control shapeId="10345" r:id="rId86" name="Check Box 105">
              <controlPr defaultSize="0" autoFill="0" autoLine="0" autoPict="0">
                <anchor moveWithCells="1">
                  <from>
                    <xdr:col>27</xdr:col>
                    <xdr:colOff>200025</xdr:colOff>
                    <xdr:row>22</xdr:row>
                    <xdr:rowOff>133350</xdr:rowOff>
                  </from>
                  <to>
                    <xdr:col>27</xdr:col>
                    <xdr:colOff>466725</xdr:colOff>
                    <xdr:row>24</xdr:row>
                    <xdr:rowOff>19050</xdr:rowOff>
                  </to>
                </anchor>
              </controlPr>
            </control>
          </mc:Choice>
        </mc:AlternateContent>
        <mc:AlternateContent xmlns:mc="http://schemas.openxmlformats.org/markup-compatibility/2006">
          <mc:Choice Requires="x14">
            <control shapeId="10346" r:id="rId87" name="Check Box 106">
              <controlPr defaultSize="0" autoFill="0" autoLine="0" autoPict="0" macro="[0]!GCPartialYes">
                <anchor moveWithCells="1">
                  <from>
                    <xdr:col>27</xdr:col>
                    <xdr:colOff>200025</xdr:colOff>
                    <xdr:row>30</xdr:row>
                    <xdr:rowOff>133350</xdr:rowOff>
                  </from>
                  <to>
                    <xdr:col>27</xdr:col>
                    <xdr:colOff>476250</xdr:colOff>
                    <xdr:row>32</xdr:row>
                    <xdr:rowOff>19050</xdr:rowOff>
                  </to>
                </anchor>
              </controlPr>
            </control>
          </mc:Choice>
        </mc:AlternateContent>
        <mc:AlternateContent xmlns:mc="http://schemas.openxmlformats.org/markup-compatibility/2006">
          <mc:Choice Requires="x14">
            <control shapeId="10347" r:id="rId88" name="Check Box 107">
              <controlPr defaultSize="0" autoFill="0" autoLine="0" autoPict="0" macro="[0]!GCPurchaseNo">
                <anchor moveWithCells="1">
                  <from>
                    <xdr:col>27</xdr:col>
                    <xdr:colOff>190500</xdr:colOff>
                    <xdr:row>31</xdr:row>
                    <xdr:rowOff>133350</xdr:rowOff>
                  </from>
                  <to>
                    <xdr:col>27</xdr:col>
                    <xdr:colOff>457200</xdr:colOff>
                    <xdr:row>33</xdr:row>
                    <xdr:rowOff>19050</xdr:rowOff>
                  </to>
                </anchor>
              </controlPr>
            </control>
          </mc:Choice>
        </mc:AlternateContent>
        <mc:AlternateContent xmlns:mc="http://schemas.openxmlformats.org/markup-compatibility/2006">
          <mc:Choice Requires="x14">
            <control shapeId="10348" r:id="rId89" name="Check Box 108">
              <controlPr defaultSize="0" autoFill="0" autoLine="0" autoPict="0">
                <anchor moveWithCells="1">
                  <from>
                    <xdr:col>27</xdr:col>
                    <xdr:colOff>180975</xdr:colOff>
                    <xdr:row>33</xdr:row>
                    <xdr:rowOff>161925</xdr:rowOff>
                  </from>
                  <to>
                    <xdr:col>27</xdr:col>
                    <xdr:colOff>447675</xdr:colOff>
                    <xdr:row>35</xdr:row>
                    <xdr:rowOff>19050</xdr:rowOff>
                  </to>
                </anchor>
              </controlPr>
            </control>
          </mc:Choice>
        </mc:AlternateContent>
        <mc:AlternateContent xmlns:mc="http://schemas.openxmlformats.org/markup-compatibility/2006">
          <mc:Choice Requires="x14">
            <control shapeId="10349" r:id="rId90" name="Check Box 109">
              <controlPr defaultSize="0" autoFill="0" autoLine="0" autoPict="0" macro="[0]!GCPartialYes">
                <anchor moveWithCells="1">
                  <from>
                    <xdr:col>27</xdr:col>
                    <xdr:colOff>200025</xdr:colOff>
                    <xdr:row>32</xdr:row>
                    <xdr:rowOff>142875</xdr:rowOff>
                  </from>
                  <to>
                    <xdr:col>27</xdr:col>
                    <xdr:colOff>476250</xdr:colOff>
                    <xdr:row>34</xdr:row>
                    <xdr:rowOff>19050</xdr:rowOff>
                  </to>
                </anchor>
              </controlPr>
            </control>
          </mc:Choice>
        </mc:AlternateContent>
        <mc:AlternateContent xmlns:mc="http://schemas.openxmlformats.org/markup-compatibility/2006">
          <mc:Choice Requires="x14">
            <control shapeId="10350" r:id="rId91" name="Check Box 110">
              <controlPr defaultSize="0" autoFill="0" autoLine="0" autoPict="0">
                <anchor moveWithCells="1">
                  <from>
                    <xdr:col>27</xdr:col>
                    <xdr:colOff>200025</xdr:colOff>
                    <xdr:row>28</xdr:row>
                    <xdr:rowOff>133350</xdr:rowOff>
                  </from>
                  <to>
                    <xdr:col>27</xdr:col>
                    <xdr:colOff>476250</xdr:colOff>
                    <xdr:row>30</xdr:row>
                    <xdr:rowOff>19050</xdr:rowOff>
                  </to>
                </anchor>
              </controlPr>
            </control>
          </mc:Choice>
        </mc:AlternateContent>
        <mc:AlternateContent xmlns:mc="http://schemas.openxmlformats.org/markup-compatibility/2006">
          <mc:Choice Requires="x14">
            <control shapeId="10351" r:id="rId92" name="Check Box 111">
              <controlPr defaultSize="0" autoFill="0" autoLine="0" autoPict="0" macro="[0]!GCDepletionYes">
                <anchor moveWithCells="1">
                  <from>
                    <xdr:col>27</xdr:col>
                    <xdr:colOff>200025</xdr:colOff>
                    <xdr:row>36</xdr:row>
                    <xdr:rowOff>133350</xdr:rowOff>
                  </from>
                  <to>
                    <xdr:col>27</xdr:col>
                    <xdr:colOff>476250</xdr:colOff>
                    <xdr:row>38</xdr:row>
                    <xdr:rowOff>28575</xdr:rowOff>
                  </to>
                </anchor>
              </controlPr>
            </control>
          </mc:Choice>
        </mc:AlternateContent>
        <mc:AlternateContent xmlns:mc="http://schemas.openxmlformats.org/markup-compatibility/2006">
          <mc:Choice Requires="x14">
            <control shapeId="10352" r:id="rId93" name="Check Box 112">
              <controlPr defaultSize="0" autoFill="0" autoLine="0" autoPict="0" macro="[0]!GCDepletionNo">
                <anchor moveWithCells="1">
                  <from>
                    <xdr:col>27</xdr:col>
                    <xdr:colOff>190500</xdr:colOff>
                    <xdr:row>37</xdr:row>
                    <xdr:rowOff>142875</xdr:rowOff>
                  </from>
                  <to>
                    <xdr:col>27</xdr:col>
                    <xdr:colOff>457200</xdr:colOff>
                    <xdr:row>39</xdr:row>
                    <xdr:rowOff>57150</xdr:rowOff>
                  </to>
                </anchor>
              </controlPr>
            </control>
          </mc:Choice>
        </mc:AlternateContent>
        <mc:AlternateContent xmlns:mc="http://schemas.openxmlformats.org/markup-compatibility/2006">
          <mc:Choice Requires="x14">
            <control shapeId="10353" r:id="rId94" name="Check Box 113">
              <controlPr defaultSize="0" autoFill="0" autoLine="0" autoPict="0">
                <anchor moveWithCells="1">
                  <from>
                    <xdr:col>27</xdr:col>
                    <xdr:colOff>209550</xdr:colOff>
                    <xdr:row>39</xdr:row>
                    <xdr:rowOff>152400</xdr:rowOff>
                  </from>
                  <to>
                    <xdr:col>27</xdr:col>
                    <xdr:colOff>476250</xdr:colOff>
                    <xdr:row>41</xdr:row>
                    <xdr:rowOff>19050</xdr:rowOff>
                  </to>
                </anchor>
              </controlPr>
            </control>
          </mc:Choice>
        </mc:AlternateContent>
        <mc:AlternateContent xmlns:mc="http://schemas.openxmlformats.org/markup-compatibility/2006">
          <mc:Choice Requires="x14">
            <control shapeId="10354" r:id="rId95" name="Check Box 114">
              <controlPr defaultSize="0" autoFill="0" autoLine="0" autoPict="0" macro="[0]!GCDepletionYes">
                <anchor moveWithCells="1">
                  <from>
                    <xdr:col>27</xdr:col>
                    <xdr:colOff>200025</xdr:colOff>
                    <xdr:row>38</xdr:row>
                    <xdr:rowOff>133350</xdr:rowOff>
                  </from>
                  <to>
                    <xdr:col>27</xdr:col>
                    <xdr:colOff>476250</xdr:colOff>
                    <xdr:row>40</xdr:row>
                    <xdr:rowOff>19050</xdr:rowOff>
                  </to>
                </anchor>
              </controlPr>
            </control>
          </mc:Choice>
        </mc:AlternateContent>
        <mc:AlternateContent xmlns:mc="http://schemas.openxmlformats.org/markup-compatibility/2006">
          <mc:Choice Requires="x14">
            <control shapeId="10355" r:id="rId96" name="Check Box 115">
              <controlPr defaultSize="0" autoFill="0" autoLine="0" autoPict="0">
                <anchor moveWithCells="1">
                  <from>
                    <xdr:col>27</xdr:col>
                    <xdr:colOff>200025</xdr:colOff>
                    <xdr:row>34</xdr:row>
                    <xdr:rowOff>133350</xdr:rowOff>
                  </from>
                  <to>
                    <xdr:col>27</xdr:col>
                    <xdr:colOff>476250</xdr:colOff>
                    <xdr:row>36</xdr:row>
                    <xdr:rowOff>19050</xdr:rowOff>
                  </to>
                </anchor>
              </controlPr>
            </control>
          </mc:Choice>
        </mc:AlternateContent>
        <mc:AlternateContent xmlns:mc="http://schemas.openxmlformats.org/markup-compatibility/2006">
          <mc:Choice Requires="x14">
            <control shapeId="10356" r:id="rId97" name="Check Box 116">
              <controlPr defaultSize="0" autoFill="0" autoLine="0" autoPict="0" macro="[0]!GCRefundYes">
                <anchor moveWithCells="1">
                  <from>
                    <xdr:col>27</xdr:col>
                    <xdr:colOff>200025</xdr:colOff>
                    <xdr:row>42</xdr:row>
                    <xdr:rowOff>133350</xdr:rowOff>
                  </from>
                  <to>
                    <xdr:col>27</xdr:col>
                    <xdr:colOff>476250</xdr:colOff>
                    <xdr:row>44</xdr:row>
                    <xdr:rowOff>19050</xdr:rowOff>
                  </to>
                </anchor>
              </controlPr>
            </control>
          </mc:Choice>
        </mc:AlternateContent>
        <mc:AlternateContent xmlns:mc="http://schemas.openxmlformats.org/markup-compatibility/2006">
          <mc:Choice Requires="x14">
            <control shapeId="10357" r:id="rId98" name="Check Box 117">
              <controlPr defaultSize="0" autoFill="0" autoLine="0" autoPict="0" macro="[0]!GCRefundNo">
                <anchor moveWithCells="1">
                  <from>
                    <xdr:col>27</xdr:col>
                    <xdr:colOff>209550</xdr:colOff>
                    <xdr:row>43</xdr:row>
                    <xdr:rowOff>133350</xdr:rowOff>
                  </from>
                  <to>
                    <xdr:col>27</xdr:col>
                    <xdr:colOff>476250</xdr:colOff>
                    <xdr:row>45</xdr:row>
                    <xdr:rowOff>19050</xdr:rowOff>
                  </to>
                </anchor>
              </controlPr>
            </control>
          </mc:Choice>
        </mc:AlternateContent>
        <mc:AlternateContent xmlns:mc="http://schemas.openxmlformats.org/markup-compatibility/2006">
          <mc:Choice Requires="x14">
            <control shapeId="10358" r:id="rId99" name="Check Box 118">
              <controlPr defaultSize="0" autoFill="0" autoLine="0" autoPict="0">
                <anchor moveWithCells="1">
                  <from>
                    <xdr:col>27</xdr:col>
                    <xdr:colOff>190500</xdr:colOff>
                    <xdr:row>45</xdr:row>
                    <xdr:rowOff>152400</xdr:rowOff>
                  </from>
                  <to>
                    <xdr:col>27</xdr:col>
                    <xdr:colOff>457200</xdr:colOff>
                    <xdr:row>47</xdr:row>
                    <xdr:rowOff>38100</xdr:rowOff>
                  </to>
                </anchor>
              </controlPr>
            </control>
          </mc:Choice>
        </mc:AlternateContent>
        <mc:AlternateContent xmlns:mc="http://schemas.openxmlformats.org/markup-compatibility/2006">
          <mc:Choice Requires="x14">
            <control shapeId="10359" r:id="rId100" name="Check Box 119">
              <controlPr defaultSize="0" autoFill="0" autoLine="0" autoPict="0" macro="[0]!GCRefundYes">
                <anchor moveWithCells="1">
                  <from>
                    <xdr:col>27</xdr:col>
                    <xdr:colOff>200025</xdr:colOff>
                    <xdr:row>44</xdr:row>
                    <xdr:rowOff>142875</xdr:rowOff>
                  </from>
                  <to>
                    <xdr:col>27</xdr:col>
                    <xdr:colOff>476250</xdr:colOff>
                    <xdr:row>46</xdr:row>
                    <xdr:rowOff>19050</xdr:rowOff>
                  </to>
                </anchor>
              </controlPr>
            </control>
          </mc:Choice>
        </mc:AlternateContent>
        <mc:AlternateContent xmlns:mc="http://schemas.openxmlformats.org/markup-compatibility/2006">
          <mc:Choice Requires="x14">
            <control shapeId="10360" r:id="rId101" name="Check Box 120">
              <controlPr defaultSize="0" autoFill="0" autoLine="0" autoPict="0">
                <anchor moveWithCells="1">
                  <from>
                    <xdr:col>27</xdr:col>
                    <xdr:colOff>200025</xdr:colOff>
                    <xdr:row>40</xdr:row>
                    <xdr:rowOff>133350</xdr:rowOff>
                  </from>
                  <to>
                    <xdr:col>27</xdr:col>
                    <xdr:colOff>476250</xdr:colOff>
                    <xdr:row>42</xdr:row>
                    <xdr:rowOff>19050</xdr:rowOff>
                  </to>
                </anchor>
              </controlPr>
            </control>
          </mc:Choice>
        </mc:AlternateContent>
        <mc:AlternateContent xmlns:mc="http://schemas.openxmlformats.org/markup-compatibility/2006">
          <mc:Choice Requires="x14">
            <control shapeId="10361" r:id="rId102" name="Check Box 121">
              <controlPr defaultSize="0" autoFill="0" autoLine="0" autoPict="0" macro="[0]!GCReloadYes">
                <anchor moveWithCells="1">
                  <from>
                    <xdr:col>27</xdr:col>
                    <xdr:colOff>200025</xdr:colOff>
                    <xdr:row>48</xdr:row>
                    <xdr:rowOff>133350</xdr:rowOff>
                  </from>
                  <to>
                    <xdr:col>27</xdr:col>
                    <xdr:colOff>476250</xdr:colOff>
                    <xdr:row>50</xdr:row>
                    <xdr:rowOff>19050</xdr:rowOff>
                  </to>
                </anchor>
              </controlPr>
            </control>
          </mc:Choice>
        </mc:AlternateContent>
        <mc:AlternateContent xmlns:mc="http://schemas.openxmlformats.org/markup-compatibility/2006">
          <mc:Choice Requires="x14">
            <control shapeId="10362" r:id="rId103" name="Check Box 122">
              <controlPr defaultSize="0" autoFill="0" autoLine="0" autoPict="0" macro="[0]!GCReloadNo">
                <anchor moveWithCells="1">
                  <from>
                    <xdr:col>27</xdr:col>
                    <xdr:colOff>200025</xdr:colOff>
                    <xdr:row>49</xdr:row>
                    <xdr:rowOff>152400</xdr:rowOff>
                  </from>
                  <to>
                    <xdr:col>27</xdr:col>
                    <xdr:colOff>466725</xdr:colOff>
                    <xdr:row>51</xdr:row>
                    <xdr:rowOff>28575</xdr:rowOff>
                  </to>
                </anchor>
              </controlPr>
            </control>
          </mc:Choice>
        </mc:AlternateContent>
        <mc:AlternateContent xmlns:mc="http://schemas.openxmlformats.org/markup-compatibility/2006">
          <mc:Choice Requires="x14">
            <control shapeId="10394" r:id="rId104" name="Check Box 154">
              <controlPr defaultSize="0" autoFill="0" autoLine="0" autoPict="0" macro="[0]!ValueTec">
                <anchor moveWithCells="1">
                  <from>
                    <xdr:col>27</xdr:col>
                    <xdr:colOff>200025</xdr:colOff>
                    <xdr:row>4</xdr:row>
                    <xdr:rowOff>123825</xdr:rowOff>
                  </from>
                  <to>
                    <xdr:col>27</xdr:col>
                    <xdr:colOff>466725</xdr:colOff>
                    <xdr:row>6</xdr:row>
                    <xdr:rowOff>19050</xdr:rowOff>
                  </to>
                </anchor>
              </controlPr>
            </control>
          </mc:Choice>
        </mc:AlternateContent>
        <mc:AlternateContent xmlns:mc="http://schemas.openxmlformats.org/markup-compatibility/2006">
          <mc:Choice Requires="x14">
            <control shapeId="10395" r:id="rId105" name="Check Box 155">
              <controlPr defaultSize="0" autoFill="0" autoLine="0" autoPict="0" macro="[0]!WorldPay_GiftCard">
                <anchor moveWithCells="1">
                  <from>
                    <xdr:col>27</xdr:col>
                    <xdr:colOff>200025</xdr:colOff>
                    <xdr:row>3</xdr:row>
                    <xdr:rowOff>123825</xdr:rowOff>
                  </from>
                  <to>
                    <xdr:col>27</xdr:col>
                    <xdr:colOff>466725</xdr:colOff>
                    <xdr:row>5</xdr:row>
                    <xdr:rowOff>19050</xdr:rowOff>
                  </to>
                </anchor>
              </controlPr>
            </control>
          </mc:Choice>
        </mc:AlternateContent>
        <mc:AlternateContent xmlns:mc="http://schemas.openxmlformats.org/markup-compatibility/2006">
          <mc:Choice Requires="x14">
            <control shapeId="10396" r:id="rId106" name="Check Box 156">
              <controlPr defaultSize="0" autoFill="0" autoLine="0" autoPict="0" macro="[0]!BatchCloseNo">
                <anchor moveWithCells="1">
                  <from>
                    <xdr:col>3</xdr:col>
                    <xdr:colOff>200025</xdr:colOff>
                    <xdr:row>66</xdr:row>
                    <xdr:rowOff>180975</xdr:rowOff>
                  </from>
                  <to>
                    <xdr:col>3</xdr:col>
                    <xdr:colOff>476250</xdr:colOff>
                    <xdr:row>68</xdr:row>
                    <xdr:rowOff>28575</xdr:rowOff>
                  </to>
                </anchor>
              </controlPr>
            </control>
          </mc:Choice>
        </mc:AlternateContent>
        <mc:AlternateContent xmlns:mc="http://schemas.openxmlformats.org/markup-compatibility/2006">
          <mc:Choice Requires="x14">
            <control shapeId="10397" r:id="rId107" name="Check Box 157">
              <controlPr defaultSize="0" autoFill="0" autoLine="0" autoPict="0" macro="[0]!BatchCloseYes">
                <anchor moveWithCells="1">
                  <from>
                    <xdr:col>3</xdr:col>
                    <xdr:colOff>200025</xdr:colOff>
                    <xdr:row>65</xdr:row>
                    <xdr:rowOff>180975</xdr:rowOff>
                  </from>
                  <to>
                    <xdr:col>3</xdr:col>
                    <xdr:colOff>476250</xdr:colOff>
                    <xdr:row>67</xdr:row>
                    <xdr:rowOff>0</xdr:rowOff>
                  </to>
                </anchor>
              </controlPr>
            </control>
          </mc:Choice>
        </mc:AlternateContent>
        <mc:AlternateContent xmlns:mc="http://schemas.openxmlformats.org/markup-compatibility/2006">
          <mc:Choice Requires="x14">
            <control shapeId="10404" r:id="rId108" name="Check Box 164">
              <controlPr defaultSize="0" autoFill="0" autoLine="0" autoPict="0">
                <anchor moveWithCells="1">
                  <from>
                    <xdr:col>9</xdr:col>
                    <xdr:colOff>200025</xdr:colOff>
                    <xdr:row>4</xdr:row>
                    <xdr:rowOff>133350</xdr:rowOff>
                  </from>
                  <to>
                    <xdr:col>9</xdr:col>
                    <xdr:colOff>466725</xdr:colOff>
                    <xdr:row>6</xdr:row>
                    <xdr:rowOff>28575</xdr:rowOff>
                  </to>
                </anchor>
              </controlPr>
            </control>
          </mc:Choice>
        </mc:AlternateContent>
        <mc:AlternateContent xmlns:mc="http://schemas.openxmlformats.org/markup-compatibility/2006">
          <mc:Choice Requires="x14">
            <control shapeId="10405" r:id="rId109" name="Check Box 165">
              <controlPr defaultSize="0" autoFill="0" autoLine="0" autoPict="0">
                <anchor moveWithCells="1">
                  <from>
                    <xdr:col>9</xdr:col>
                    <xdr:colOff>190500</xdr:colOff>
                    <xdr:row>3</xdr:row>
                    <xdr:rowOff>133350</xdr:rowOff>
                  </from>
                  <to>
                    <xdr:col>9</xdr:col>
                    <xdr:colOff>457200</xdr:colOff>
                    <xdr:row>5</xdr:row>
                    <xdr:rowOff>19050</xdr:rowOff>
                  </to>
                </anchor>
              </controlPr>
            </control>
          </mc:Choice>
        </mc:AlternateContent>
        <mc:AlternateContent xmlns:mc="http://schemas.openxmlformats.org/markup-compatibility/2006">
          <mc:Choice Requires="x14">
            <control shapeId="10406" r:id="rId110" name="Check Box 166">
              <controlPr defaultSize="0" autoFill="0" autoLine="0" autoPict="0">
                <anchor moveWithCells="1">
                  <from>
                    <xdr:col>9</xdr:col>
                    <xdr:colOff>200025</xdr:colOff>
                    <xdr:row>5</xdr:row>
                    <xdr:rowOff>152400</xdr:rowOff>
                  </from>
                  <to>
                    <xdr:col>9</xdr:col>
                    <xdr:colOff>466725</xdr:colOff>
                    <xdr:row>7</xdr:row>
                    <xdr:rowOff>38100</xdr:rowOff>
                  </to>
                </anchor>
              </controlPr>
            </control>
          </mc:Choice>
        </mc:AlternateContent>
        <mc:AlternateContent xmlns:mc="http://schemas.openxmlformats.org/markup-compatibility/2006">
          <mc:Choice Requires="x14">
            <control shapeId="10408" r:id="rId111" name="Check Box 168">
              <controlPr defaultSize="0" autoFill="0" autoLine="0" autoPict="0">
                <anchor moveWithCells="1">
                  <from>
                    <xdr:col>9</xdr:col>
                    <xdr:colOff>209550</xdr:colOff>
                    <xdr:row>6</xdr:row>
                    <xdr:rowOff>142875</xdr:rowOff>
                  </from>
                  <to>
                    <xdr:col>9</xdr:col>
                    <xdr:colOff>476250</xdr:colOff>
                    <xdr:row>8</xdr:row>
                    <xdr:rowOff>19050</xdr:rowOff>
                  </to>
                </anchor>
              </controlPr>
            </control>
          </mc:Choice>
        </mc:AlternateContent>
        <mc:AlternateContent xmlns:mc="http://schemas.openxmlformats.org/markup-compatibility/2006">
          <mc:Choice Requires="x14">
            <control shapeId="10409" r:id="rId112" name="Check Box 169">
              <controlPr defaultSize="0" autoFill="0" autoLine="0" autoPict="0" macro="[0]!EMVCreditContactNo">
                <anchor moveWithCells="1">
                  <from>
                    <xdr:col>9</xdr:col>
                    <xdr:colOff>200025</xdr:colOff>
                    <xdr:row>91</xdr:row>
                    <xdr:rowOff>190500</xdr:rowOff>
                  </from>
                  <to>
                    <xdr:col>9</xdr:col>
                    <xdr:colOff>466725</xdr:colOff>
                    <xdr:row>93</xdr:row>
                    <xdr:rowOff>28575</xdr:rowOff>
                  </to>
                </anchor>
              </controlPr>
            </control>
          </mc:Choice>
        </mc:AlternateContent>
        <mc:AlternateContent xmlns:mc="http://schemas.openxmlformats.org/markup-compatibility/2006">
          <mc:Choice Requires="x14">
            <control shapeId="10410" r:id="rId113" name="Check Box 170">
              <controlPr defaultSize="0" autoFill="0" autoLine="0" autoPict="0" macro="[0]!EMVCreditContactYes">
                <anchor moveWithCells="1">
                  <from>
                    <xdr:col>9</xdr:col>
                    <xdr:colOff>200025</xdr:colOff>
                    <xdr:row>90</xdr:row>
                    <xdr:rowOff>171450</xdr:rowOff>
                  </from>
                  <to>
                    <xdr:col>9</xdr:col>
                    <xdr:colOff>466725</xdr:colOff>
                    <xdr:row>92</xdr:row>
                    <xdr:rowOff>19050</xdr:rowOff>
                  </to>
                </anchor>
              </controlPr>
            </control>
          </mc:Choice>
        </mc:AlternateContent>
        <mc:AlternateContent xmlns:mc="http://schemas.openxmlformats.org/markup-compatibility/2006">
          <mc:Choice Requires="x14">
            <control shapeId="10411" r:id="rId114" name="Check Box 171">
              <controlPr defaultSize="0" autoFill="0" autoLine="0" autoPict="0" macro="[0]!EMVCreditContactlessNo">
                <anchor moveWithCells="1">
                  <from>
                    <xdr:col>9</xdr:col>
                    <xdr:colOff>200025</xdr:colOff>
                    <xdr:row>94</xdr:row>
                    <xdr:rowOff>171450</xdr:rowOff>
                  </from>
                  <to>
                    <xdr:col>9</xdr:col>
                    <xdr:colOff>466725</xdr:colOff>
                    <xdr:row>96</xdr:row>
                    <xdr:rowOff>9525</xdr:rowOff>
                  </to>
                </anchor>
              </controlPr>
            </control>
          </mc:Choice>
        </mc:AlternateContent>
        <mc:AlternateContent xmlns:mc="http://schemas.openxmlformats.org/markup-compatibility/2006">
          <mc:Choice Requires="x14">
            <control shapeId="10412" r:id="rId115" name="Check Box 172">
              <controlPr defaultSize="0" autoFill="0" autoLine="0" autoPict="0" macro="[0]!EMVCreditContactlessYes">
                <anchor moveWithCells="1">
                  <from>
                    <xdr:col>9</xdr:col>
                    <xdr:colOff>200025</xdr:colOff>
                    <xdr:row>93</xdr:row>
                    <xdr:rowOff>171450</xdr:rowOff>
                  </from>
                  <to>
                    <xdr:col>9</xdr:col>
                    <xdr:colOff>466725</xdr:colOff>
                    <xdr:row>95</xdr:row>
                    <xdr:rowOff>19050</xdr:rowOff>
                  </to>
                </anchor>
              </controlPr>
            </control>
          </mc:Choice>
        </mc:AlternateContent>
        <mc:AlternateContent xmlns:mc="http://schemas.openxmlformats.org/markup-compatibility/2006">
          <mc:Choice Requires="x14">
            <control shapeId="10413" r:id="rId116" name="Check Box 173">
              <controlPr defaultSize="0" autoFill="0" autoLine="0" autoPict="0" macro="[0]!CreditOnlinePINNo">
                <anchor moveWithCells="1">
                  <from>
                    <xdr:col>9</xdr:col>
                    <xdr:colOff>209550</xdr:colOff>
                    <xdr:row>97</xdr:row>
                    <xdr:rowOff>171450</xdr:rowOff>
                  </from>
                  <to>
                    <xdr:col>9</xdr:col>
                    <xdr:colOff>476250</xdr:colOff>
                    <xdr:row>99</xdr:row>
                    <xdr:rowOff>19050</xdr:rowOff>
                  </to>
                </anchor>
              </controlPr>
            </control>
          </mc:Choice>
        </mc:AlternateContent>
        <mc:AlternateContent xmlns:mc="http://schemas.openxmlformats.org/markup-compatibility/2006">
          <mc:Choice Requires="x14">
            <control shapeId="10414" r:id="rId117" name="Check Box 174">
              <controlPr defaultSize="0" autoFill="0" autoLine="0" autoPict="0" macro="[0]!CreditOnlinePINYes">
                <anchor moveWithCells="1">
                  <from>
                    <xdr:col>9</xdr:col>
                    <xdr:colOff>200025</xdr:colOff>
                    <xdr:row>96</xdr:row>
                    <xdr:rowOff>180975</xdr:rowOff>
                  </from>
                  <to>
                    <xdr:col>9</xdr:col>
                    <xdr:colOff>466725</xdr:colOff>
                    <xdr:row>98</xdr:row>
                    <xdr:rowOff>28575</xdr:rowOff>
                  </to>
                </anchor>
              </controlPr>
            </control>
          </mc:Choice>
        </mc:AlternateContent>
        <mc:AlternateContent xmlns:mc="http://schemas.openxmlformats.org/markup-compatibility/2006">
          <mc:Choice Requires="x14">
            <control shapeId="10415" r:id="rId118" name="Check Box 175">
              <controlPr defaultSize="0" autoFill="0" autoLine="0" autoPict="0" macro="[0]!CreditOfflinePINNo">
                <anchor moveWithCells="1">
                  <from>
                    <xdr:col>9</xdr:col>
                    <xdr:colOff>200025</xdr:colOff>
                    <xdr:row>100</xdr:row>
                    <xdr:rowOff>171450</xdr:rowOff>
                  </from>
                  <to>
                    <xdr:col>9</xdr:col>
                    <xdr:colOff>466725</xdr:colOff>
                    <xdr:row>102</xdr:row>
                    <xdr:rowOff>28575</xdr:rowOff>
                  </to>
                </anchor>
              </controlPr>
            </control>
          </mc:Choice>
        </mc:AlternateContent>
        <mc:AlternateContent xmlns:mc="http://schemas.openxmlformats.org/markup-compatibility/2006">
          <mc:Choice Requires="x14">
            <control shapeId="10416" r:id="rId119" name="Check Box 176">
              <controlPr defaultSize="0" autoFill="0" autoLine="0" autoPict="0" macro="[0]!CreditOfflinePINYes">
                <anchor moveWithCells="1">
                  <from>
                    <xdr:col>9</xdr:col>
                    <xdr:colOff>200025</xdr:colOff>
                    <xdr:row>99</xdr:row>
                    <xdr:rowOff>180975</xdr:rowOff>
                  </from>
                  <to>
                    <xdr:col>9</xdr:col>
                    <xdr:colOff>466725</xdr:colOff>
                    <xdr:row>101</xdr:row>
                    <xdr:rowOff>28575</xdr:rowOff>
                  </to>
                </anchor>
              </controlPr>
            </control>
          </mc:Choice>
        </mc:AlternateContent>
        <mc:AlternateContent xmlns:mc="http://schemas.openxmlformats.org/markup-compatibility/2006">
          <mc:Choice Requires="x14">
            <control shapeId="10417" r:id="rId120" name="Check Box 177">
              <controlPr defaultSize="0" autoFill="0" autoLine="0" autoPict="0" macro="[0]!EMVOfflineApprovalYes">
                <anchor moveWithCells="1">
                  <from>
                    <xdr:col>9</xdr:col>
                    <xdr:colOff>200025</xdr:colOff>
                    <xdr:row>103</xdr:row>
                    <xdr:rowOff>161925</xdr:rowOff>
                  </from>
                  <to>
                    <xdr:col>9</xdr:col>
                    <xdr:colOff>466725</xdr:colOff>
                    <xdr:row>104</xdr:row>
                    <xdr:rowOff>190500</xdr:rowOff>
                  </to>
                </anchor>
              </controlPr>
            </control>
          </mc:Choice>
        </mc:AlternateContent>
        <mc:AlternateContent xmlns:mc="http://schemas.openxmlformats.org/markup-compatibility/2006">
          <mc:Choice Requires="x14">
            <control shapeId="10418" r:id="rId121" name="Check Box 178">
              <controlPr defaultSize="0" autoFill="0" autoLine="0" autoPict="0" macro="[0]!EMVOfflineApprovalNo">
                <anchor moveWithCells="1">
                  <from>
                    <xdr:col>9</xdr:col>
                    <xdr:colOff>200025</xdr:colOff>
                    <xdr:row>102</xdr:row>
                    <xdr:rowOff>190500</xdr:rowOff>
                  </from>
                  <to>
                    <xdr:col>9</xdr:col>
                    <xdr:colOff>466725</xdr:colOff>
                    <xdr:row>104</xdr:row>
                    <xdr:rowOff>28575</xdr:rowOff>
                  </to>
                </anchor>
              </controlPr>
            </control>
          </mc:Choice>
        </mc:AlternateContent>
        <mc:AlternateContent xmlns:mc="http://schemas.openxmlformats.org/markup-compatibility/2006">
          <mc:Choice Requires="x14">
            <control shapeId="10421" r:id="rId122" name="Check Box 181">
              <controlPr defaultSize="0" autoFill="0" autoLine="0" autoPict="0" macro="[0]!EMVOfflineApprovalYes">
                <anchor moveWithCells="1">
                  <from>
                    <xdr:col>9</xdr:col>
                    <xdr:colOff>200025</xdr:colOff>
                    <xdr:row>104</xdr:row>
                    <xdr:rowOff>152400</xdr:rowOff>
                  </from>
                  <to>
                    <xdr:col>9</xdr:col>
                    <xdr:colOff>466725</xdr:colOff>
                    <xdr:row>105</xdr:row>
                    <xdr:rowOff>190500</xdr:rowOff>
                  </to>
                </anchor>
              </controlPr>
            </control>
          </mc:Choice>
        </mc:AlternateContent>
        <mc:AlternateContent xmlns:mc="http://schemas.openxmlformats.org/markup-compatibility/2006">
          <mc:Choice Requires="x14">
            <control shapeId="10422" r:id="rId123" name="Check Box 182">
              <controlPr defaultSize="0" autoFill="0" autoLine="0" autoPict="0" macro="[0]!EMVFallbackYes">
                <anchor moveWithCells="1">
                  <from>
                    <xdr:col>9</xdr:col>
                    <xdr:colOff>209550</xdr:colOff>
                    <xdr:row>107</xdr:row>
                    <xdr:rowOff>161925</xdr:rowOff>
                  </from>
                  <to>
                    <xdr:col>9</xdr:col>
                    <xdr:colOff>476250</xdr:colOff>
                    <xdr:row>109</xdr:row>
                    <xdr:rowOff>9525</xdr:rowOff>
                  </to>
                </anchor>
              </controlPr>
            </control>
          </mc:Choice>
        </mc:AlternateContent>
        <mc:AlternateContent xmlns:mc="http://schemas.openxmlformats.org/markup-compatibility/2006">
          <mc:Choice Requires="x14">
            <control shapeId="10423" r:id="rId124" name="Check Box 183">
              <controlPr defaultSize="0" autoFill="0" autoLine="0" autoPict="0" macro="[0]!EMVFallbackNo">
                <anchor moveWithCells="1">
                  <from>
                    <xdr:col>9</xdr:col>
                    <xdr:colOff>200025</xdr:colOff>
                    <xdr:row>106</xdr:row>
                    <xdr:rowOff>180975</xdr:rowOff>
                  </from>
                  <to>
                    <xdr:col>9</xdr:col>
                    <xdr:colOff>466725</xdr:colOff>
                    <xdr:row>108</xdr:row>
                    <xdr:rowOff>19050</xdr:rowOff>
                  </to>
                </anchor>
              </controlPr>
            </control>
          </mc:Choice>
        </mc:AlternateContent>
        <mc:AlternateContent xmlns:mc="http://schemas.openxmlformats.org/markup-compatibility/2006">
          <mc:Choice Requires="x14">
            <control shapeId="10426" r:id="rId125" name="Check Box 186">
              <controlPr defaultSize="0" autoFill="0" autoLine="0" autoPict="0" macro="[0]!EMVFallbackYes">
                <anchor moveWithCells="1">
                  <from>
                    <xdr:col>9</xdr:col>
                    <xdr:colOff>219075</xdr:colOff>
                    <xdr:row>108</xdr:row>
                    <xdr:rowOff>152400</xdr:rowOff>
                  </from>
                  <to>
                    <xdr:col>9</xdr:col>
                    <xdr:colOff>485775</xdr:colOff>
                    <xdr:row>109</xdr:row>
                    <xdr:rowOff>200025</xdr:rowOff>
                  </to>
                </anchor>
              </controlPr>
            </control>
          </mc:Choice>
        </mc:AlternateContent>
        <mc:AlternateContent xmlns:mc="http://schemas.openxmlformats.org/markup-compatibility/2006">
          <mc:Choice Requires="x14">
            <control shapeId="10429" r:id="rId126" name="Check Box 189">
              <controlPr defaultSize="0" autoFill="0" autoLine="0" autoPict="0">
                <anchor moveWithCells="1">
                  <from>
                    <xdr:col>9</xdr:col>
                    <xdr:colOff>209550</xdr:colOff>
                    <xdr:row>111</xdr:row>
                    <xdr:rowOff>180975</xdr:rowOff>
                  </from>
                  <to>
                    <xdr:col>9</xdr:col>
                    <xdr:colOff>476250</xdr:colOff>
                    <xdr:row>113</xdr:row>
                    <xdr:rowOff>9525</xdr:rowOff>
                  </to>
                </anchor>
              </controlPr>
            </control>
          </mc:Choice>
        </mc:AlternateContent>
        <mc:AlternateContent xmlns:mc="http://schemas.openxmlformats.org/markup-compatibility/2006">
          <mc:Choice Requires="x14">
            <control shapeId="10430" r:id="rId127" name="Check Box 190">
              <controlPr defaultSize="0" autoFill="0" autoLine="0" autoPict="0" macro="[0]!EMVOtherNo">
                <anchor moveWithCells="1">
                  <from>
                    <xdr:col>9</xdr:col>
                    <xdr:colOff>200025</xdr:colOff>
                    <xdr:row>110</xdr:row>
                    <xdr:rowOff>171450</xdr:rowOff>
                  </from>
                  <to>
                    <xdr:col>9</xdr:col>
                    <xdr:colOff>466725</xdr:colOff>
                    <xdr:row>112</xdr:row>
                    <xdr:rowOff>19050</xdr:rowOff>
                  </to>
                </anchor>
              </controlPr>
            </control>
          </mc:Choice>
        </mc:AlternateContent>
        <mc:AlternateContent xmlns:mc="http://schemas.openxmlformats.org/markup-compatibility/2006">
          <mc:Choice Requires="x14">
            <control shapeId="10431" r:id="rId128" name="Check Box 191">
              <controlPr defaultSize="0" autoFill="0" autoLine="0" autoPict="0" macro="[0]!EMVOtherYes">
                <anchor moveWithCells="1">
                  <from>
                    <xdr:col>9</xdr:col>
                    <xdr:colOff>209550</xdr:colOff>
                    <xdr:row>112</xdr:row>
                    <xdr:rowOff>180975</xdr:rowOff>
                  </from>
                  <to>
                    <xdr:col>9</xdr:col>
                    <xdr:colOff>476250</xdr:colOff>
                    <xdr:row>114</xdr:row>
                    <xdr:rowOff>9525</xdr:rowOff>
                  </to>
                </anchor>
              </controlPr>
            </control>
          </mc:Choice>
        </mc:AlternateContent>
        <mc:AlternateContent xmlns:mc="http://schemas.openxmlformats.org/markup-compatibility/2006">
          <mc:Choice Requires="x14">
            <control shapeId="10433" r:id="rId129" name="Check Box 193">
              <controlPr defaultSize="0" autoFill="0" autoLine="0" autoPict="0" macro="[0]!EMVOtherYes">
                <anchor moveWithCells="1">
                  <from>
                    <xdr:col>9</xdr:col>
                    <xdr:colOff>219075</xdr:colOff>
                    <xdr:row>113</xdr:row>
                    <xdr:rowOff>180975</xdr:rowOff>
                  </from>
                  <to>
                    <xdr:col>9</xdr:col>
                    <xdr:colOff>485775</xdr:colOff>
                    <xdr:row>115</xdr:row>
                    <xdr:rowOff>9525</xdr:rowOff>
                  </to>
                </anchor>
              </controlPr>
            </control>
          </mc:Choice>
        </mc:AlternateContent>
        <mc:AlternateContent xmlns:mc="http://schemas.openxmlformats.org/markup-compatibility/2006">
          <mc:Choice Requires="x14">
            <control shapeId="10435" r:id="rId130" name="Check Box 195">
              <controlPr defaultSize="0" autoFill="0" autoLine="0" autoPict="0" macro="[0]!EMVOtherYes">
                <anchor moveWithCells="1">
                  <from>
                    <xdr:col>9</xdr:col>
                    <xdr:colOff>219075</xdr:colOff>
                    <xdr:row>114</xdr:row>
                    <xdr:rowOff>171450</xdr:rowOff>
                  </from>
                  <to>
                    <xdr:col>9</xdr:col>
                    <xdr:colOff>485775</xdr:colOff>
                    <xdr:row>116</xdr:row>
                    <xdr:rowOff>0</xdr:rowOff>
                  </to>
                </anchor>
              </controlPr>
            </control>
          </mc:Choice>
        </mc:AlternateContent>
        <mc:AlternateContent xmlns:mc="http://schemas.openxmlformats.org/markup-compatibility/2006">
          <mc:Choice Requires="x14">
            <control shapeId="10437" r:id="rId131" name="Check Box 197">
              <controlPr defaultSize="0" autoFill="0" autoLine="0" autoPict="0" macro="[0]!EMVOtherYes">
                <anchor moveWithCells="1">
                  <from>
                    <xdr:col>9</xdr:col>
                    <xdr:colOff>209550</xdr:colOff>
                    <xdr:row>115</xdr:row>
                    <xdr:rowOff>171450</xdr:rowOff>
                  </from>
                  <to>
                    <xdr:col>9</xdr:col>
                    <xdr:colOff>476250</xdr:colOff>
                    <xdr:row>117</xdr:row>
                    <xdr:rowOff>0</xdr:rowOff>
                  </to>
                </anchor>
              </controlPr>
            </control>
          </mc:Choice>
        </mc:AlternateContent>
        <mc:AlternateContent xmlns:mc="http://schemas.openxmlformats.org/markup-compatibility/2006">
          <mc:Choice Requires="x14">
            <control shapeId="10438" r:id="rId132" name="Check Box 198">
              <controlPr defaultSize="0" autoFill="0" autoLine="0" autoPict="0" macro="[0]!EMVDebitContactNo">
                <anchor moveWithCells="1">
                  <from>
                    <xdr:col>15</xdr:col>
                    <xdr:colOff>200025</xdr:colOff>
                    <xdr:row>23</xdr:row>
                    <xdr:rowOff>123825</xdr:rowOff>
                  </from>
                  <to>
                    <xdr:col>15</xdr:col>
                    <xdr:colOff>466725</xdr:colOff>
                    <xdr:row>25</xdr:row>
                    <xdr:rowOff>9525</xdr:rowOff>
                  </to>
                </anchor>
              </controlPr>
            </control>
          </mc:Choice>
        </mc:AlternateContent>
        <mc:AlternateContent xmlns:mc="http://schemas.openxmlformats.org/markup-compatibility/2006">
          <mc:Choice Requires="x14">
            <control shapeId="10439" r:id="rId133" name="Check Box 199">
              <controlPr defaultSize="0" autoFill="0" autoLine="0" autoPict="0" macro="[0]!EMVDebitContactYes">
                <anchor moveWithCells="1">
                  <from>
                    <xdr:col>15</xdr:col>
                    <xdr:colOff>200025</xdr:colOff>
                    <xdr:row>22</xdr:row>
                    <xdr:rowOff>123825</xdr:rowOff>
                  </from>
                  <to>
                    <xdr:col>15</xdr:col>
                    <xdr:colOff>466725</xdr:colOff>
                    <xdr:row>24</xdr:row>
                    <xdr:rowOff>9525</xdr:rowOff>
                  </to>
                </anchor>
              </controlPr>
            </control>
          </mc:Choice>
        </mc:AlternateContent>
        <mc:AlternateContent xmlns:mc="http://schemas.openxmlformats.org/markup-compatibility/2006">
          <mc:Choice Requires="x14">
            <control shapeId="10440" r:id="rId134" name="Check Box 200">
              <controlPr defaultSize="0" autoFill="0" autoLine="0" autoPict="0" macro="[0]!EMVDebitContactlessNo">
                <anchor moveWithCells="1">
                  <from>
                    <xdr:col>15</xdr:col>
                    <xdr:colOff>200025</xdr:colOff>
                    <xdr:row>26</xdr:row>
                    <xdr:rowOff>123825</xdr:rowOff>
                  </from>
                  <to>
                    <xdr:col>15</xdr:col>
                    <xdr:colOff>466725</xdr:colOff>
                    <xdr:row>28</xdr:row>
                    <xdr:rowOff>9525</xdr:rowOff>
                  </to>
                </anchor>
              </controlPr>
            </control>
          </mc:Choice>
        </mc:AlternateContent>
        <mc:AlternateContent xmlns:mc="http://schemas.openxmlformats.org/markup-compatibility/2006">
          <mc:Choice Requires="x14">
            <control shapeId="10441" r:id="rId135" name="Check Box 201">
              <controlPr defaultSize="0" autoFill="0" autoLine="0" autoPict="0" macro="[0]!EMVDebitContactlessYes">
                <anchor moveWithCells="1">
                  <from>
                    <xdr:col>15</xdr:col>
                    <xdr:colOff>200025</xdr:colOff>
                    <xdr:row>25</xdr:row>
                    <xdr:rowOff>123825</xdr:rowOff>
                  </from>
                  <to>
                    <xdr:col>15</xdr:col>
                    <xdr:colOff>466725</xdr:colOff>
                    <xdr:row>27</xdr:row>
                    <xdr:rowOff>9525</xdr:rowOff>
                  </to>
                </anchor>
              </controlPr>
            </control>
          </mc:Choice>
        </mc:AlternateContent>
        <mc:AlternateContent xmlns:mc="http://schemas.openxmlformats.org/markup-compatibility/2006">
          <mc:Choice Requires="x14">
            <control shapeId="10442" r:id="rId136" name="Check Box 202">
              <controlPr defaultSize="0" autoFill="0" autoLine="0" autoPict="0">
                <anchor moveWithCells="1">
                  <from>
                    <xdr:col>15</xdr:col>
                    <xdr:colOff>200025</xdr:colOff>
                    <xdr:row>32</xdr:row>
                    <xdr:rowOff>123825</xdr:rowOff>
                  </from>
                  <to>
                    <xdr:col>15</xdr:col>
                    <xdr:colOff>476250</xdr:colOff>
                    <xdr:row>34</xdr:row>
                    <xdr:rowOff>19050</xdr:rowOff>
                  </to>
                </anchor>
              </controlPr>
            </control>
          </mc:Choice>
        </mc:AlternateContent>
        <mc:AlternateContent xmlns:mc="http://schemas.openxmlformats.org/markup-compatibility/2006">
          <mc:Choice Requires="x14">
            <control shapeId="10443" r:id="rId137" name="Check Box 203">
              <controlPr defaultSize="0" autoFill="0" autoLine="0" autoPict="0">
                <anchor moveWithCells="1">
                  <from>
                    <xdr:col>15</xdr:col>
                    <xdr:colOff>200025</xdr:colOff>
                    <xdr:row>31</xdr:row>
                    <xdr:rowOff>123825</xdr:rowOff>
                  </from>
                  <to>
                    <xdr:col>15</xdr:col>
                    <xdr:colOff>476250</xdr:colOff>
                    <xdr:row>33</xdr:row>
                    <xdr:rowOff>19050</xdr:rowOff>
                  </to>
                </anchor>
              </controlPr>
            </control>
          </mc:Choice>
        </mc:AlternateContent>
        <mc:AlternateContent xmlns:mc="http://schemas.openxmlformats.org/markup-compatibility/2006">
          <mc:Choice Requires="x14">
            <control shapeId="10444" r:id="rId138" name="Check Box 204">
              <controlPr defaultSize="0" autoFill="0" autoLine="0" autoPict="0">
                <anchor moveWithCells="1">
                  <from>
                    <xdr:col>15</xdr:col>
                    <xdr:colOff>200025</xdr:colOff>
                    <xdr:row>35</xdr:row>
                    <xdr:rowOff>123825</xdr:rowOff>
                  </from>
                  <to>
                    <xdr:col>15</xdr:col>
                    <xdr:colOff>476250</xdr:colOff>
                    <xdr:row>37</xdr:row>
                    <xdr:rowOff>19050</xdr:rowOff>
                  </to>
                </anchor>
              </controlPr>
            </control>
          </mc:Choice>
        </mc:AlternateContent>
        <mc:AlternateContent xmlns:mc="http://schemas.openxmlformats.org/markup-compatibility/2006">
          <mc:Choice Requires="x14">
            <control shapeId="10445" r:id="rId139" name="Check Box 205">
              <controlPr defaultSize="0" autoFill="0" autoLine="0" autoPict="0">
                <anchor moveWithCells="1">
                  <from>
                    <xdr:col>15</xdr:col>
                    <xdr:colOff>200025</xdr:colOff>
                    <xdr:row>34</xdr:row>
                    <xdr:rowOff>123825</xdr:rowOff>
                  </from>
                  <to>
                    <xdr:col>15</xdr:col>
                    <xdr:colOff>476250</xdr:colOff>
                    <xdr:row>36</xdr:row>
                    <xdr:rowOff>19050</xdr:rowOff>
                  </to>
                </anchor>
              </controlPr>
            </control>
          </mc:Choice>
        </mc:AlternateContent>
        <mc:AlternateContent xmlns:mc="http://schemas.openxmlformats.org/markup-compatibility/2006">
          <mc:Choice Requires="x14">
            <control shapeId="10448" r:id="rId140" name="Check Box 208">
              <controlPr defaultSize="0" autoFill="0" autoLine="0" autoPict="0" macro="[0]!EMVDebitOtherYes">
                <anchor moveWithCells="1">
                  <from>
                    <xdr:col>15</xdr:col>
                    <xdr:colOff>200025</xdr:colOff>
                    <xdr:row>38</xdr:row>
                    <xdr:rowOff>142875</xdr:rowOff>
                  </from>
                  <to>
                    <xdr:col>15</xdr:col>
                    <xdr:colOff>476250</xdr:colOff>
                    <xdr:row>40</xdr:row>
                    <xdr:rowOff>19050</xdr:rowOff>
                  </to>
                </anchor>
              </controlPr>
            </control>
          </mc:Choice>
        </mc:AlternateContent>
        <mc:AlternateContent xmlns:mc="http://schemas.openxmlformats.org/markup-compatibility/2006">
          <mc:Choice Requires="x14">
            <control shapeId="10449" r:id="rId141" name="Check Box 209">
              <controlPr defaultSize="0" autoFill="0" autoLine="0" autoPict="0" macro="[0]!EMVDebitOtherNo">
                <anchor moveWithCells="1">
                  <from>
                    <xdr:col>15</xdr:col>
                    <xdr:colOff>200025</xdr:colOff>
                    <xdr:row>37</xdr:row>
                    <xdr:rowOff>123825</xdr:rowOff>
                  </from>
                  <to>
                    <xdr:col>15</xdr:col>
                    <xdr:colOff>476250</xdr:colOff>
                    <xdr:row>39</xdr:row>
                    <xdr:rowOff>0</xdr:rowOff>
                  </to>
                </anchor>
              </controlPr>
            </control>
          </mc:Choice>
        </mc:AlternateContent>
        <mc:AlternateContent xmlns:mc="http://schemas.openxmlformats.org/markup-compatibility/2006">
          <mc:Choice Requires="x14">
            <control shapeId="10450" r:id="rId142" name="Check Box 210">
              <controlPr defaultSize="0" autoFill="0" autoLine="0" autoPict="0">
                <anchor moveWithCells="1">
                  <from>
                    <xdr:col>15</xdr:col>
                    <xdr:colOff>200025</xdr:colOff>
                    <xdr:row>39</xdr:row>
                    <xdr:rowOff>123825</xdr:rowOff>
                  </from>
                  <to>
                    <xdr:col>15</xdr:col>
                    <xdr:colOff>476250</xdr:colOff>
                    <xdr:row>41</xdr:row>
                    <xdr:rowOff>19050</xdr:rowOff>
                  </to>
                </anchor>
              </controlPr>
            </control>
          </mc:Choice>
        </mc:AlternateContent>
        <mc:AlternateContent xmlns:mc="http://schemas.openxmlformats.org/markup-compatibility/2006">
          <mc:Choice Requires="x14">
            <control shapeId="10452" r:id="rId143" name="Check Box 212">
              <controlPr defaultSize="0" autoFill="0" autoLine="0" autoPict="0" macro="[0]!EMVDebitOtherYes">
                <anchor moveWithCells="1">
                  <from>
                    <xdr:col>15</xdr:col>
                    <xdr:colOff>200025</xdr:colOff>
                    <xdr:row>40</xdr:row>
                    <xdr:rowOff>123825</xdr:rowOff>
                  </from>
                  <to>
                    <xdr:col>15</xdr:col>
                    <xdr:colOff>476250</xdr:colOff>
                    <xdr:row>42</xdr:row>
                    <xdr:rowOff>19050</xdr:rowOff>
                  </to>
                </anchor>
              </controlPr>
            </control>
          </mc:Choice>
        </mc:AlternateContent>
        <mc:AlternateContent xmlns:mc="http://schemas.openxmlformats.org/markup-compatibility/2006">
          <mc:Choice Requires="x14">
            <control shapeId="10454" r:id="rId144" name="Check Box 214">
              <controlPr defaultSize="0" autoFill="0" autoLine="0" autoPict="0" macro="[0]!EMVDebitOtherYes">
                <anchor moveWithCells="1">
                  <from>
                    <xdr:col>15</xdr:col>
                    <xdr:colOff>200025</xdr:colOff>
                    <xdr:row>41</xdr:row>
                    <xdr:rowOff>123825</xdr:rowOff>
                  </from>
                  <to>
                    <xdr:col>15</xdr:col>
                    <xdr:colOff>466725</xdr:colOff>
                    <xdr:row>43</xdr:row>
                    <xdr:rowOff>9525</xdr:rowOff>
                  </to>
                </anchor>
              </controlPr>
            </control>
          </mc:Choice>
        </mc:AlternateContent>
        <mc:AlternateContent xmlns:mc="http://schemas.openxmlformats.org/markup-compatibility/2006">
          <mc:Choice Requires="x14">
            <control shapeId="10456" r:id="rId145" name="Check Box 216">
              <controlPr defaultSize="0" autoFill="0" autoLine="0" autoPict="0">
                <anchor moveWithCells="1">
                  <from>
                    <xdr:col>15</xdr:col>
                    <xdr:colOff>200025</xdr:colOff>
                    <xdr:row>42</xdr:row>
                    <xdr:rowOff>123825</xdr:rowOff>
                  </from>
                  <to>
                    <xdr:col>15</xdr:col>
                    <xdr:colOff>466725</xdr:colOff>
                    <xdr:row>44</xdr:row>
                    <xdr:rowOff>19050</xdr:rowOff>
                  </to>
                </anchor>
              </controlPr>
            </control>
          </mc:Choice>
        </mc:AlternateContent>
        <mc:AlternateContent xmlns:mc="http://schemas.openxmlformats.org/markup-compatibility/2006">
          <mc:Choice Requires="x14">
            <control shapeId="10457" r:id="rId146" name="Check Box 217">
              <controlPr defaultSize="0" autoFill="0" autoLine="0" autoPict="0" macro="[0]!FoodStampSaleNo">
                <anchor moveWithCells="1">
                  <from>
                    <xdr:col>21</xdr:col>
                    <xdr:colOff>200025</xdr:colOff>
                    <xdr:row>4</xdr:row>
                    <xdr:rowOff>123825</xdr:rowOff>
                  </from>
                  <to>
                    <xdr:col>22</xdr:col>
                    <xdr:colOff>0</xdr:colOff>
                    <xdr:row>6</xdr:row>
                    <xdr:rowOff>19050</xdr:rowOff>
                  </to>
                </anchor>
              </controlPr>
            </control>
          </mc:Choice>
        </mc:AlternateContent>
        <mc:AlternateContent xmlns:mc="http://schemas.openxmlformats.org/markup-compatibility/2006">
          <mc:Choice Requires="x14">
            <control shapeId="10458" r:id="rId147" name="Check Box 218">
              <controlPr defaultSize="0" autoFill="0" autoLine="0" autoPict="0" macro="[0]!FoodStampSaleYes">
                <anchor moveWithCells="1">
                  <from>
                    <xdr:col>21</xdr:col>
                    <xdr:colOff>200025</xdr:colOff>
                    <xdr:row>3</xdr:row>
                    <xdr:rowOff>123825</xdr:rowOff>
                  </from>
                  <to>
                    <xdr:col>22</xdr:col>
                    <xdr:colOff>0</xdr:colOff>
                    <xdr:row>5</xdr:row>
                    <xdr:rowOff>19050</xdr:rowOff>
                  </to>
                </anchor>
              </controlPr>
            </control>
          </mc:Choice>
        </mc:AlternateContent>
        <mc:AlternateContent xmlns:mc="http://schemas.openxmlformats.org/markup-compatibility/2006">
          <mc:Choice Requires="x14">
            <control shapeId="10459" r:id="rId148" name="Check Box 219">
              <controlPr defaultSize="0" autoFill="0" autoLine="0" autoPict="0" macro="[0]!FoodStampRefundNo">
                <anchor moveWithCells="1">
                  <from>
                    <xdr:col>21</xdr:col>
                    <xdr:colOff>200025</xdr:colOff>
                    <xdr:row>7</xdr:row>
                    <xdr:rowOff>123825</xdr:rowOff>
                  </from>
                  <to>
                    <xdr:col>22</xdr:col>
                    <xdr:colOff>0</xdr:colOff>
                    <xdr:row>9</xdr:row>
                    <xdr:rowOff>0</xdr:rowOff>
                  </to>
                </anchor>
              </controlPr>
            </control>
          </mc:Choice>
        </mc:AlternateContent>
        <mc:AlternateContent xmlns:mc="http://schemas.openxmlformats.org/markup-compatibility/2006">
          <mc:Choice Requires="x14">
            <control shapeId="10460" r:id="rId149" name="Check Box 220">
              <controlPr defaultSize="0" autoFill="0" autoLine="0" autoPict="0" macro="[0]!FoodStampRefundYes">
                <anchor moveWithCells="1">
                  <from>
                    <xdr:col>21</xdr:col>
                    <xdr:colOff>200025</xdr:colOff>
                    <xdr:row>6</xdr:row>
                    <xdr:rowOff>123825</xdr:rowOff>
                  </from>
                  <to>
                    <xdr:col>22</xdr:col>
                    <xdr:colOff>0</xdr:colOff>
                    <xdr:row>8</xdr:row>
                    <xdr:rowOff>9525</xdr:rowOff>
                  </to>
                </anchor>
              </controlPr>
            </control>
          </mc:Choice>
        </mc:AlternateContent>
        <mc:AlternateContent xmlns:mc="http://schemas.openxmlformats.org/markup-compatibility/2006">
          <mc:Choice Requires="x14">
            <control shapeId="10461" r:id="rId150" name="Check Box 221">
              <controlPr defaultSize="0" autoFill="0" autoLine="0" autoPict="0" macro="[0]!VoucherSaleNo">
                <anchor moveWithCells="1">
                  <from>
                    <xdr:col>21</xdr:col>
                    <xdr:colOff>200025</xdr:colOff>
                    <xdr:row>10</xdr:row>
                    <xdr:rowOff>123825</xdr:rowOff>
                  </from>
                  <to>
                    <xdr:col>22</xdr:col>
                    <xdr:colOff>0</xdr:colOff>
                    <xdr:row>12</xdr:row>
                    <xdr:rowOff>0</xdr:rowOff>
                  </to>
                </anchor>
              </controlPr>
            </control>
          </mc:Choice>
        </mc:AlternateContent>
        <mc:AlternateContent xmlns:mc="http://schemas.openxmlformats.org/markup-compatibility/2006">
          <mc:Choice Requires="x14">
            <control shapeId="10462" r:id="rId151" name="Check Box 222">
              <controlPr defaultSize="0" autoFill="0" autoLine="0" autoPict="0" macro="[0]!VoucherSaleYes">
                <anchor moveWithCells="1">
                  <from>
                    <xdr:col>21</xdr:col>
                    <xdr:colOff>200025</xdr:colOff>
                    <xdr:row>9</xdr:row>
                    <xdr:rowOff>123825</xdr:rowOff>
                  </from>
                  <to>
                    <xdr:col>22</xdr:col>
                    <xdr:colOff>0</xdr:colOff>
                    <xdr:row>11</xdr:row>
                    <xdr:rowOff>9525</xdr:rowOff>
                  </to>
                </anchor>
              </controlPr>
            </control>
          </mc:Choice>
        </mc:AlternateContent>
        <mc:AlternateContent xmlns:mc="http://schemas.openxmlformats.org/markup-compatibility/2006">
          <mc:Choice Requires="x14">
            <control shapeId="10463" r:id="rId152" name="Check Box 223">
              <controlPr defaultSize="0" autoFill="0" autoLine="0" autoPict="0" macro="[0]!VoucherRefundNo">
                <anchor moveWithCells="1">
                  <from>
                    <xdr:col>21</xdr:col>
                    <xdr:colOff>200025</xdr:colOff>
                    <xdr:row>13</xdr:row>
                    <xdr:rowOff>123825</xdr:rowOff>
                  </from>
                  <to>
                    <xdr:col>22</xdr:col>
                    <xdr:colOff>0</xdr:colOff>
                    <xdr:row>15</xdr:row>
                    <xdr:rowOff>0</xdr:rowOff>
                  </to>
                </anchor>
              </controlPr>
            </control>
          </mc:Choice>
        </mc:AlternateContent>
        <mc:AlternateContent xmlns:mc="http://schemas.openxmlformats.org/markup-compatibility/2006">
          <mc:Choice Requires="x14">
            <control shapeId="10464" r:id="rId153" name="Check Box 224">
              <controlPr defaultSize="0" autoFill="0" autoLine="0" autoPict="0" macro="[0]!VoucherRefundYes">
                <anchor moveWithCells="1">
                  <from>
                    <xdr:col>21</xdr:col>
                    <xdr:colOff>190500</xdr:colOff>
                    <xdr:row>12</xdr:row>
                    <xdr:rowOff>142875</xdr:rowOff>
                  </from>
                  <to>
                    <xdr:col>22</xdr:col>
                    <xdr:colOff>0</xdr:colOff>
                    <xdr:row>14</xdr:row>
                    <xdr:rowOff>19050</xdr:rowOff>
                  </to>
                </anchor>
              </controlPr>
            </control>
          </mc:Choice>
        </mc:AlternateContent>
        <mc:AlternateContent xmlns:mc="http://schemas.openxmlformats.org/markup-compatibility/2006">
          <mc:Choice Requires="x14">
            <control shapeId="10465" r:id="rId154" name="Check Box 225">
              <controlPr defaultSize="0" autoFill="0" autoLine="0" autoPict="0" macro="[0]!EBTBINo">
                <anchor moveWithCells="1">
                  <from>
                    <xdr:col>21</xdr:col>
                    <xdr:colOff>200025</xdr:colOff>
                    <xdr:row>16</xdr:row>
                    <xdr:rowOff>123825</xdr:rowOff>
                  </from>
                  <to>
                    <xdr:col>22</xdr:col>
                    <xdr:colOff>0</xdr:colOff>
                    <xdr:row>18</xdr:row>
                    <xdr:rowOff>0</xdr:rowOff>
                  </to>
                </anchor>
              </controlPr>
            </control>
          </mc:Choice>
        </mc:AlternateContent>
        <mc:AlternateContent xmlns:mc="http://schemas.openxmlformats.org/markup-compatibility/2006">
          <mc:Choice Requires="x14">
            <control shapeId="10466" r:id="rId155" name="Check Box 226">
              <controlPr defaultSize="0" autoFill="0" autoLine="0" autoPict="0" macro="[0]!EBTBIYes">
                <anchor moveWithCells="1">
                  <from>
                    <xdr:col>21</xdr:col>
                    <xdr:colOff>200025</xdr:colOff>
                    <xdr:row>15</xdr:row>
                    <xdr:rowOff>123825</xdr:rowOff>
                  </from>
                  <to>
                    <xdr:col>22</xdr:col>
                    <xdr:colOff>0</xdr:colOff>
                    <xdr:row>17</xdr:row>
                    <xdr:rowOff>9525</xdr:rowOff>
                  </to>
                </anchor>
              </controlPr>
            </control>
          </mc:Choice>
        </mc:AlternateContent>
        <mc:AlternateContent xmlns:mc="http://schemas.openxmlformats.org/markup-compatibility/2006">
          <mc:Choice Requires="x14">
            <control shapeId="10467" r:id="rId156" name="Check Box 227">
              <controlPr defaultSize="0" autoFill="0" autoLine="0" autoPict="0" macro="[0]!EBTCashOnlyNo">
                <anchor moveWithCells="1">
                  <from>
                    <xdr:col>21</xdr:col>
                    <xdr:colOff>200025</xdr:colOff>
                    <xdr:row>25</xdr:row>
                    <xdr:rowOff>123825</xdr:rowOff>
                  </from>
                  <to>
                    <xdr:col>22</xdr:col>
                    <xdr:colOff>0</xdr:colOff>
                    <xdr:row>27</xdr:row>
                    <xdr:rowOff>0</xdr:rowOff>
                  </to>
                </anchor>
              </controlPr>
            </control>
          </mc:Choice>
        </mc:AlternateContent>
        <mc:AlternateContent xmlns:mc="http://schemas.openxmlformats.org/markup-compatibility/2006">
          <mc:Choice Requires="x14">
            <control shapeId="10468" r:id="rId157" name="Check Box 228">
              <controlPr defaultSize="0" autoFill="0" autoLine="0" autoPict="0" macro="[0]!EBTCashOnlyYes">
                <anchor moveWithCells="1">
                  <from>
                    <xdr:col>21</xdr:col>
                    <xdr:colOff>200025</xdr:colOff>
                    <xdr:row>24</xdr:row>
                    <xdr:rowOff>123825</xdr:rowOff>
                  </from>
                  <to>
                    <xdr:col>22</xdr:col>
                    <xdr:colOff>0</xdr:colOff>
                    <xdr:row>26</xdr:row>
                    <xdr:rowOff>0</xdr:rowOff>
                  </to>
                </anchor>
              </controlPr>
            </control>
          </mc:Choice>
        </mc:AlternateContent>
        <mc:AlternateContent xmlns:mc="http://schemas.openxmlformats.org/markup-compatibility/2006">
          <mc:Choice Requires="x14">
            <control shapeId="10469" r:id="rId158" name="Check Box 229">
              <controlPr defaultSize="0" autoFill="0" autoLine="0" autoPict="0" macro="[0]!EBTCashPurchaseNo">
                <anchor moveWithCells="1">
                  <from>
                    <xdr:col>21</xdr:col>
                    <xdr:colOff>200025</xdr:colOff>
                    <xdr:row>19</xdr:row>
                    <xdr:rowOff>123825</xdr:rowOff>
                  </from>
                  <to>
                    <xdr:col>22</xdr:col>
                    <xdr:colOff>0</xdr:colOff>
                    <xdr:row>21</xdr:row>
                    <xdr:rowOff>0</xdr:rowOff>
                  </to>
                </anchor>
              </controlPr>
            </control>
          </mc:Choice>
        </mc:AlternateContent>
        <mc:AlternateContent xmlns:mc="http://schemas.openxmlformats.org/markup-compatibility/2006">
          <mc:Choice Requires="x14">
            <control shapeId="10470" r:id="rId159" name="Check Box 230">
              <controlPr defaultSize="0" autoFill="0" autoLine="0" autoPict="0" macro="[0]!EBTCashPurchaseYes">
                <anchor moveWithCells="1">
                  <from>
                    <xdr:col>21</xdr:col>
                    <xdr:colOff>200025</xdr:colOff>
                    <xdr:row>18</xdr:row>
                    <xdr:rowOff>123825</xdr:rowOff>
                  </from>
                  <to>
                    <xdr:col>22</xdr:col>
                    <xdr:colOff>0</xdr:colOff>
                    <xdr:row>20</xdr:row>
                    <xdr:rowOff>9525</xdr:rowOff>
                  </to>
                </anchor>
              </controlPr>
            </control>
          </mc:Choice>
        </mc:AlternateContent>
        <mc:AlternateContent xmlns:mc="http://schemas.openxmlformats.org/markup-compatibility/2006">
          <mc:Choice Requires="x14">
            <control shapeId="10471" r:id="rId160" name="Check Box 231">
              <controlPr defaultSize="0" autoFill="0" autoLine="0" autoPict="0" macro="[0]!eWIC_CheckboxesInvisible2">
                <anchor moveWithCells="1">
                  <from>
                    <xdr:col>21</xdr:col>
                    <xdr:colOff>200025</xdr:colOff>
                    <xdr:row>31</xdr:row>
                    <xdr:rowOff>123825</xdr:rowOff>
                  </from>
                  <to>
                    <xdr:col>22</xdr:col>
                    <xdr:colOff>0</xdr:colOff>
                    <xdr:row>33</xdr:row>
                    <xdr:rowOff>19050</xdr:rowOff>
                  </to>
                </anchor>
              </controlPr>
            </control>
          </mc:Choice>
        </mc:AlternateContent>
        <mc:AlternateContent xmlns:mc="http://schemas.openxmlformats.org/markup-compatibility/2006">
          <mc:Choice Requires="x14">
            <control shapeId="10472" r:id="rId161" name="Check Box 232">
              <controlPr defaultSize="0" autoFill="0" autoLine="0" autoPict="0" macro="[0]!eWIC_On">
                <anchor moveWithCells="1">
                  <from>
                    <xdr:col>21</xdr:col>
                    <xdr:colOff>200025</xdr:colOff>
                    <xdr:row>30</xdr:row>
                    <xdr:rowOff>123825</xdr:rowOff>
                  </from>
                  <to>
                    <xdr:col>22</xdr:col>
                    <xdr:colOff>0</xdr:colOff>
                    <xdr:row>32</xdr:row>
                    <xdr:rowOff>19050</xdr:rowOff>
                  </to>
                </anchor>
              </controlPr>
            </control>
          </mc:Choice>
        </mc:AlternateContent>
        <mc:AlternateContent xmlns:mc="http://schemas.openxmlformats.org/markup-compatibility/2006">
          <mc:Choice Requires="x14">
            <control shapeId="10473" r:id="rId162" name="Button 233">
              <controlPr defaultSize="0" print="0" autoFill="0" autoPict="0" macro="[0]!CheckBoxes_OFF">
                <anchor moveWithCells="1">
                  <from>
                    <xdr:col>35</xdr:col>
                    <xdr:colOff>1123950</xdr:colOff>
                    <xdr:row>491</xdr:row>
                    <xdr:rowOff>28575</xdr:rowOff>
                  </from>
                  <to>
                    <xdr:col>36</xdr:col>
                    <xdr:colOff>323850</xdr:colOff>
                    <xdr:row>492</xdr:row>
                    <xdr:rowOff>142875</xdr:rowOff>
                  </to>
                </anchor>
              </controlPr>
            </control>
          </mc:Choice>
        </mc:AlternateContent>
        <mc:AlternateContent xmlns:mc="http://schemas.openxmlformats.org/markup-compatibility/2006">
          <mc:Choice Requires="x14">
            <control shapeId="10474" r:id="rId163" name="Check Box 234">
              <controlPr defaultSize="0" autoFill="0" autoLine="0" autoPict="0">
                <anchor moveWithCells="1">
                  <from>
                    <xdr:col>3</xdr:col>
                    <xdr:colOff>200025</xdr:colOff>
                    <xdr:row>68</xdr:row>
                    <xdr:rowOff>190500</xdr:rowOff>
                  </from>
                  <to>
                    <xdr:col>3</xdr:col>
                    <xdr:colOff>476250</xdr:colOff>
                    <xdr:row>70</xdr:row>
                    <xdr:rowOff>28575</xdr:rowOff>
                  </to>
                </anchor>
              </controlPr>
            </control>
          </mc:Choice>
        </mc:AlternateContent>
        <mc:AlternateContent xmlns:mc="http://schemas.openxmlformats.org/markup-compatibility/2006">
          <mc:Choice Requires="x14">
            <control shapeId="10475" r:id="rId164" name="Check Box 235">
              <controlPr defaultSize="0" autoFill="0" autoLine="0" autoPict="0">
                <anchor moveWithCells="1">
                  <from>
                    <xdr:col>3</xdr:col>
                    <xdr:colOff>200025</xdr:colOff>
                    <xdr:row>69</xdr:row>
                    <xdr:rowOff>171450</xdr:rowOff>
                  </from>
                  <to>
                    <xdr:col>3</xdr:col>
                    <xdr:colOff>476250</xdr:colOff>
                    <xdr:row>71</xdr:row>
                    <xdr:rowOff>28575</xdr:rowOff>
                  </to>
                </anchor>
              </controlPr>
            </control>
          </mc:Choice>
        </mc:AlternateContent>
        <mc:AlternateContent xmlns:mc="http://schemas.openxmlformats.org/markup-compatibility/2006">
          <mc:Choice Requires="x14">
            <control shapeId="10476" r:id="rId165" name="Check Box 236">
              <controlPr defaultSize="0" autoFill="0" autoLine="0" autoPict="0">
                <anchor moveWithCells="1">
                  <from>
                    <xdr:col>3</xdr:col>
                    <xdr:colOff>200025</xdr:colOff>
                    <xdr:row>70</xdr:row>
                    <xdr:rowOff>161925</xdr:rowOff>
                  </from>
                  <to>
                    <xdr:col>3</xdr:col>
                    <xdr:colOff>476250</xdr:colOff>
                    <xdr:row>72</xdr:row>
                    <xdr:rowOff>0</xdr:rowOff>
                  </to>
                </anchor>
              </controlPr>
            </control>
          </mc:Choice>
        </mc:AlternateContent>
        <mc:AlternateContent xmlns:mc="http://schemas.openxmlformats.org/markup-compatibility/2006">
          <mc:Choice Requires="x14">
            <control shapeId="10477" r:id="rId166" name="Check Box 237">
              <controlPr defaultSize="0" autoFill="0" autoLine="0" autoPict="0">
                <anchor moveWithCells="1">
                  <from>
                    <xdr:col>3</xdr:col>
                    <xdr:colOff>200025</xdr:colOff>
                    <xdr:row>71</xdr:row>
                    <xdr:rowOff>161925</xdr:rowOff>
                  </from>
                  <to>
                    <xdr:col>3</xdr:col>
                    <xdr:colOff>476250</xdr:colOff>
                    <xdr:row>73</xdr:row>
                    <xdr:rowOff>9525</xdr:rowOff>
                  </to>
                </anchor>
              </controlPr>
            </control>
          </mc:Choice>
        </mc:AlternateContent>
        <mc:AlternateContent xmlns:mc="http://schemas.openxmlformats.org/markup-compatibility/2006">
          <mc:Choice Requires="x14">
            <control shapeId="10478" r:id="rId167" name="Check Box 238">
              <controlPr defaultSize="0" autoFill="0" autoLine="0" autoPict="0">
                <anchor moveWithCells="1">
                  <from>
                    <xdr:col>3</xdr:col>
                    <xdr:colOff>200025</xdr:colOff>
                    <xdr:row>73</xdr:row>
                    <xdr:rowOff>0</xdr:rowOff>
                  </from>
                  <to>
                    <xdr:col>3</xdr:col>
                    <xdr:colOff>476250</xdr:colOff>
                    <xdr:row>74</xdr:row>
                    <xdr:rowOff>28575</xdr:rowOff>
                  </to>
                </anchor>
              </controlPr>
            </control>
          </mc:Choice>
        </mc:AlternateContent>
        <mc:AlternateContent xmlns:mc="http://schemas.openxmlformats.org/markup-compatibility/2006">
          <mc:Choice Requires="x14">
            <control shapeId="10479" r:id="rId168" name="Check Box 239">
              <controlPr defaultSize="0" autoFill="0" autoLine="0" autoPict="0" macro="[0]!OtherNo">
                <anchor moveWithCells="1">
                  <from>
                    <xdr:col>3</xdr:col>
                    <xdr:colOff>200025</xdr:colOff>
                    <xdr:row>77</xdr:row>
                    <xdr:rowOff>142875</xdr:rowOff>
                  </from>
                  <to>
                    <xdr:col>3</xdr:col>
                    <xdr:colOff>476250</xdr:colOff>
                    <xdr:row>78</xdr:row>
                    <xdr:rowOff>171450</xdr:rowOff>
                  </to>
                </anchor>
              </controlPr>
            </control>
          </mc:Choice>
        </mc:AlternateContent>
        <mc:AlternateContent xmlns:mc="http://schemas.openxmlformats.org/markup-compatibility/2006">
          <mc:Choice Requires="x14">
            <control shapeId="10480" r:id="rId169" name="Check Box 240">
              <controlPr defaultSize="0" autoFill="0" autoLine="0" autoPict="0" macro="[0]!OtherYes">
                <anchor moveWithCells="1">
                  <from>
                    <xdr:col>3</xdr:col>
                    <xdr:colOff>200025</xdr:colOff>
                    <xdr:row>76</xdr:row>
                    <xdr:rowOff>133350</xdr:rowOff>
                  </from>
                  <to>
                    <xdr:col>3</xdr:col>
                    <xdr:colOff>476250</xdr:colOff>
                    <xdr:row>77</xdr:row>
                    <xdr:rowOff>171450</xdr:rowOff>
                  </to>
                </anchor>
              </controlPr>
            </control>
          </mc:Choice>
        </mc:AlternateContent>
        <mc:AlternateContent xmlns:mc="http://schemas.openxmlformats.org/markup-compatibility/2006">
          <mc:Choice Requires="x14">
            <control shapeId="10482" r:id="rId170" name="Check Box 242">
              <controlPr defaultSize="0" autoFill="0" autoLine="0" autoPict="0">
                <anchor moveWithCells="1">
                  <from>
                    <xdr:col>3</xdr:col>
                    <xdr:colOff>200025</xdr:colOff>
                    <xdr:row>73</xdr:row>
                    <xdr:rowOff>161925</xdr:rowOff>
                  </from>
                  <to>
                    <xdr:col>3</xdr:col>
                    <xdr:colOff>476250</xdr:colOff>
                    <xdr:row>75</xdr:row>
                    <xdr:rowOff>0</xdr:rowOff>
                  </to>
                </anchor>
              </controlPr>
            </control>
          </mc:Choice>
        </mc:AlternateContent>
        <mc:AlternateContent xmlns:mc="http://schemas.openxmlformats.org/markup-compatibility/2006">
          <mc:Choice Requires="x14">
            <control shapeId="10483" r:id="rId171" name="Check Box 243">
              <controlPr defaultSize="0" autoFill="0" autoLine="0" autoPict="0" macro="[0]!AutoRental">
                <anchor moveWithCells="1">
                  <from>
                    <xdr:col>3</xdr:col>
                    <xdr:colOff>200025</xdr:colOff>
                    <xdr:row>24</xdr:row>
                    <xdr:rowOff>123825</xdr:rowOff>
                  </from>
                  <to>
                    <xdr:col>3</xdr:col>
                    <xdr:colOff>466725</xdr:colOff>
                    <xdr:row>26</xdr:row>
                    <xdr:rowOff>9525</xdr:rowOff>
                  </to>
                </anchor>
              </controlPr>
            </control>
          </mc:Choice>
        </mc:AlternateContent>
        <mc:AlternateContent xmlns:mc="http://schemas.openxmlformats.org/markup-compatibility/2006">
          <mc:Choice Requires="x14">
            <control shapeId="10484" r:id="rId172" name="Check Box 244">
              <controlPr defaultSize="0" autoFill="0" autoLine="0" autoPict="0">
                <anchor moveWithCells="1">
                  <from>
                    <xdr:col>9</xdr:col>
                    <xdr:colOff>200025</xdr:colOff>
                    <xdr:row>126</xdr:row>
                    <xdr:rowOff>180975</xdr:rowOff>
                  </from>
                  <to>
                    <xdr:col>9</xdr:col>
                    <xdr:colOff>466725</xdr:colOff>
                    <xdr:row>128</xdr:row>
                    <xdr:rowOff>9525</xdr:rowOff>
                  </to>
                </anchor>
              </controlPr>
            </control>
          </mc:Choice>
        </mc:AlternateContent>
        <mc:AlternateContent xmlns:mc="http://schemas.openxmlformats.org/markup-compatibility/2006">
          <mc:Choice Requires="x14">
            <control shapeId="10485" r:id="rId173" name="Check Box 245">
              <controlPr defaultSize="0" autoFill="0" autoLine="0" autoPict="0">
                <anchor moveWithCells="1">
                  <from>
                    <xdr:col>9</xdr:col>
                    <xdr:colOff>200025</xdr:colOff>
                    <xdr:row>125</xdr:row>
                    <xdr:rowOff>180975</xdr:rowOff>
                  </from>
                  <to>
                    <xdr:col>9</xdr:col>
                    <xdr:colOff>466725</xdr:colOff>
                    <xdr:row>127</xdr:row>
                    <xdr:rowOff>0</xdr:rowOff>
                  </to>
                </anchor>
              </controlPr>
            </control>
          </mc:Choice>
        </mc:AlternateContent>
        <mc:AlternateContent xmlns:mc="http://schemas.openxmlformats.org/markup-compatibility/2006">
          <mc:Choice Requires="x14">
            <control shapeId="10486" r:id="rId174" name="Check Box 246">
              <controlPr defaultSize="0" autoFill="0" autoLine="0" autoPict="0">
                <anchor moveWithCells="1">
                  <from>
                    <xdr:col>9</xdr:col>
                    <xdr:colOff>209550</xdr:colOff>
                    <xdr:row>129</xdr:row>
                    <xdr:rowOff>171450</xdr:rowOff>
                  </from>
                  <to>
                    <xdr:col>9</xdr:col>
                    <xdr:colOff>476250</xdr:colOff>
                    <xdr:row>131</xdr:row>
                    <xdr:rowOff>0</xdr:rowOff>
                  </to>
                </anchor>
              </controlPr>
            </control>
          </mc:Choice>
        </mc:AlternateContent>
        <mc:AlternateContent xmlns:mc="http://schemas.openxmlformats.org/markup-compatibility/2006">
          <mc:Choice Requires="x14">
            <control shapeId="10487" r:id="rId175" name="Check Box 247">
              <controlPr defaultSize="0" autoFill="0" autoLine="0" autoPict="0">
                <anchor moveWithCells="1">
                  <from>
                    <xdr:col>9</xdr:col>
                    <xdr:colOff>209550</xdr:colOff>
                    <xdr:row>128</xdr:row>
                    <xdr:rowOff>180975</xdr:rowOff>
                  </from>
                  <to>
                    <xdr:col>9</xdr:col>
                    <xdr:colOff>476250</xdr:colOff>
                    <xdr:row>130</xdr:row>
                    <xdr:rowOff>19050</xdr:rowOff>
                  </to>
                </anchor>
              </controlPr>
            </control>
          </mc:Choice>
        </mc:AlternateContent>
        <mc:AlternateContent xmlns:mc="http://schemas.openxmlformats.org/markup-compatibility/2006">
          <mc:Choice Requires="x14">
            <control shapeId="10488" r:id="rId176" name="Check Box 248">
              <controlPr defaultSize="0" autoFill="0" autoLine="0" autoPict="0">
                <anchor moveWithCells="1">
                  <from>
                    <xdr:col>15</xdr:col>
                    <xdr:colOff>200025</xdr:colOff>
                    <xdr:row>46</xdr:row>
                    <xdr:rowOff>123825</xdr:rowOff>
                  </from>
                  <to>
                    <xdr:col>15</xdr:col>
                    <xdr:colOff>476250</xdr:colOff>
                    <xdr:row>48</xdr:row>
                    <xdr:rowOff>19050</xdr:rowOff>
                  </to>
                </anchor>
              </controlPr>
            </control>
          </mc:Choice>
        </mc:AlternateContent>
        <mc:AlternateContent xmlns:mc="http://schemas.openxmlformats.org/markup-compatibility/2006">
          <mc:Choice Requires="x14">
            <control shapeId="10489" r:id="rId177" name="Check Box 249">
              <controlPr defaultSize="0" autoFill="0" autoLine="0" autoPict="0">
                <anchor moveWithCells="1">
                  <from>
                    <xdr:col>15</xdr:col>
                    <xdr:colOff>200025</xdr:colOff>
                    <xdr:row>45</xdr:row>
                    <xdr:rowOff>123825</xdr:rowOff>
                  </from>
                  <to>
                    <xdr:col>15</xdr:col>
                    <xdr:colOff>476250</xdr:colOff>
                    <xdr:row>47</xdr:row>
                    <xdr:rowOff>0</xdr:rowOff>
                  </to>
                </anchor>
              </controlPr>
            </control>
          </mc:Choice>
        </mc:AlternateContent>
        <mc:AlternateContent xmlns:mc="http://schemas.openxmlformats.org/markup-compatibility/2006">
          <mc:Choice Requires="x14">
            <control shapeId="10490" r:id="rId178" name="Check Box 250">
              <controlPr defaultSize="0" autoFill="0" autoLine="0" autoPict="0">
                <anchor moveWithCells="1">
                  <from>
                    <xdr:col>15</xdr:col>
                    <xdr:colOff>200025</xdr:colOff>
                    <xdr:row>49</xdr:row>
                    <xdr:rowOff>123825</xdr:rowOff>
                  </from>
                  <to>
                    <xdr:col>15</xdr:col>
                    <xdr:colOff>476250</xdr:colOff>
                    <xdr:row>51</xdr:row>
                    <xdr:rowOff>19050</xdr:rowOff>
                  </to>
                </anchor>
              </controlPr>
            </control>
          </mc:Choice>
        </mc:AlternateContent>
        <mc:AlternateContent xmlns:mc="http://schemas.openxmlformats.org/markup-compatibility/2006">
          <mc:Choice Requires="x14">
            <control shapeId="10491" r:id="rId179" name="Check Box 251">
              <controlPr defaultSize="0" autoFill="0" autoLine="0" autoPict="0">
                <anchor moveWithCells="1">
                  <from>
                    <xdr:col>15</xdr:col>
                    <xdr:colOff>200025</xdr:colOff>
                    <xdr:row>48</xdr:row>
                    <xdr:rowOff>123825</xdr:rowOff>
                  </from>
                  <to>
                    <xdr:col>15</xdr:col>
                    <xdr:colOff>476250</xdr:colOff>
                    <xdr:row>50</xdr:row>
                    <xdr:rowOff>0</xdr:rowOff>
                  </to>
                </anchor>
              </controlPr>
            </control>
          </mc:Choice>
        </mc:AlternateContent>
        <mc:AlternateContent xmlns:mc="http://schemas.openxmlformats.org/markup-compatibility/2006">
          <mc:Choice Requires="x14">
            <control shapeId="10494" r:id="rId180" name="Check Box 254">
              <controlPr defaultSize="0" autoFill="0" autoLine="0" autoPict="0">
                <anchor moveWithCells="1">
                  <from>
                    <xdr:col>9</xdr:col>
                    <xdr:colOff>209550</xdr:colOff>
                    <xdr:row>126</xdr:row>
                    <xdr:rowOff>180975</xdr:rowOff>
                  </from>
                  <to>
                    <xdr:col>9</xdr:col>
                    <xdr:colOff>476250</xdr:colOff>
                    <xdr:row>128</xdr:row>
                    <xdr:rowOff>0</xdr:rowOff>
                  </to>
                </anchor>
              </controlPr>
            </control>
          </mc:Choice>
        </mc:AlternateContent>
        <mc:AlternateContent xmlns:mc="http://schemas.openxmlformats.org/markup-compatibility/2006">
          <mc:Choice Requires="x14">
            <control shapeId="10496" r:id="rId181" name="Check Box 256">
              <controlPr defaultSize="0" autoFill="0" autoLine="0" autoPict="0">
                <anchor moveWithCells="1">
                  <from>
                    <xdr:col>9</xdr:col>
                    <xdr:colOff>209550</xdr:colOff>
                    <xdr:row>127</xdr:row>
                    <xdr:rowOff>171450</xdr:rowOff>
                  </from>
                  <to>
                    <xdr:col>9</xdr:col>
                    <xdr:colOff>476250</xdr:colOff>
                    <xdr:row>128</xdr:row>
                    <xdr:rowOff>190500</xdr:rowOff>
                  </to>
                </anchor>
              </controlPr>
            </control>
          </mc:Choice>
        </mc:AlternateContent>
        <mc:AlternateContent xmlns:mc="http://schemas.openxmlformats.org/markup-compatibility/2006">
          <mc:Choice Requires="x14">
            <control shapeId="10497" r:id="rId182" name="Check Box 257">
              <controlPr defaultSize="0" autoFill="0" autoLine="0" autoPict="0">
                <anchor moveWithCells="1">
                  <from>
                    <xdr:col>9</xdr:col>
                    <xdr:colOff>200025</xdr:colOff>
                    <xdr:row>16</xdr:row>
                    <xdr:rowOff>142875</xdr:rowOff>
                  </from>
                  <to>
                    <xdr:col>9</xdr:col>
                    <xdr:colOff>466725</xdr:colOff>
                    <xdr:row>18</xdr:row>
                    <xdr:rowOff>19050</xdr:rowOff>
                  </to>
                </anchor>
              </controlPr>
            </control>
          </mc:Choice>
        </mc:AlternateContent>
        <mc:AlternateContent xmlns:mc="http://schemas.openxmlformats.org/markup-compatibility/2006">
          <mc:Choice Requires="x14">
            <control shapeId="10498" r:id="rId183" name="Check Box 258">
              <controlPr defaultSize="0" autoFill="0" autoLine="0" autoPict="0">
                <anchor moveWithCells="1">
                  <from>
                    <xdr:col>9</xdr:col>
                    <xdr:colOff>200025</xdr:colOff>
                    <xdr:row>15</xdr:row>
                    <xdr:rowOff>123825</xdr:rowOff>
                  </from>
                  <to>
                    <xdr:col>9</xdr:col>
                    <xdr:colOff>466725</xdr:colOff>
                    <xdr:row>17</xdr:row>
                    <xdr:rowOff>9525</xdr:rowOff>
                  </to>
                </anchor>
              </controlPr>
            </control>
          </mc:Choice>
        </mc:AlternateContent>
        <mc:AlternateContent xmlns:mc="http://schemas.openxmlformats.org/markup-compatibility/2006">
          <mc:Choice Requires="x14">
            <control shapeId="10507" r:id="rId184" name="Check Box 267">
              <controlPr defaultSize="0" autoFill="0" autoLine="0" autoPict="0" macro="[0]!Level_2_3">
                <anchor moveWithCells="1">
                  <from>
                    <xdr:col>9</xdr:col>
                    <xdr:colOff>200025</xdr:colOff>
                    <xdr:row>40</xdr:row>
                    <xdr:rowOff>123825</xdr:rowOff>
                  </from>
                  <to>
                    <xdr:col>9</xdr:col>
                    <xdr:colOff>476250</xdr:colOff>
                    <xdr:row>42</xdr:row>
                    <xdr:rowOff>19050</xdr:rowOff>
                  </to>
                </anchor>
              </controlPr>
            </control>
          </mc:Choice>
        </mc:AlternateContent>
        <mc:AlternateContent xmlns:mc="http://schemas.openxmlformats.org/markup-compatibility/2006">
          <mc:Choice Requires="x14">
            <control shapeId="10508" r:id="rId185" name="Check Box 268">
              <controlPr defaultSize="0" autoFill="0" autoLine="0" autoPict="0" macro="[0]!Level3">
                <anchor moveWithCells="1">
                  <from>
                    <xdr:col>9</xdr:col>
                    <xdr:colOff>200025</xdr:colOff>
                    <xdr:row>39</xdr:row>
                    <xdr:rowOff>123825</xdr:rowOff>
                  </from>
                  <to>
                    <xdr:col>9</xdr:col>
                    <xdr:colOff>476250</xdr:colOff>
                    <xdr:row>41</xdr:row>
                    <xdr:rowOff>19050</xdr:rowOff>
                  </to>
                </anchor>
              </controlPr>
            </control>
          </mc:Choice>
        </mc:AlternateContent>
        <mc:AlternateContent xmlns:mc="http://schemas.openxmlformats.org/markup-compatibility/2006">
          <mc:Choice Requires="x14">
            <control shapeId="10511" r:id="rId186" name="Check Box 271">
              <controlPr defaultSize="0" autoFill="0" autoLine="0" autoPict="0" macro="[0]!GCReloadYes">
                <anchor moveWithCells="1">
                  <from>
                    <xdr:col>27</xdr:col>
                    <xdr:colOff>200025</xdr:colOff>
                    <xdr:row>50</xdr:row>
                    <xdr:rowOff>171450</xdr:rowOff>
                  </from>
                  <to>
                    <xdr:col>27</xdr:col>
                    <xdr:colOff>476250</xdr:colOff>
                    <xdr:row>52</xdr:row>
                    <xdr:rowOff>57150</xdr:rowOff>
                  </to>
                </anchor>
              </controlPr>
            </control>
          </mc:Choice>
        </mc:AlternateContent>
        <mc:AlternateContent xmlns:mc="http://schemas.openxmlformats.org/markup-compatibility/2006">
          <mc:Choice Requires="x14">
            <control shapeId="10512" r:id="rId187" name="Check Box 272">
              <controlPr defaultSize="0" autoFill="0" autoLine="0" autoPict="0">
                <anchor moveWithCells="1">
                  <from>
                    <xdr:col>27</xdr:col>
                    <xdr:colOff>200025</xdr:colOff>
                    <xdr:row>51</xdr:row>
                    <xdr:rowOff>142875</xdr:rowOff>
                  </from>
                  <to>
                    <xdr:col>27</xdr:col>
                    <xdr:colOff>476250</xdr:colOff>
                    <xdr:row>53</xdr:row>
                    <xdr:rowOff>19050</xdr:rowOff>
                  </to>
                </anchor>
              </controlPr>
            </control>
          </mc:Choice>
        </mc:AlternateContent>
        <mc:AlternateContent xmlns:mc="http://schemas.openxmlformats.org/markup-compatibility/2006">
          <mc:Choice Requires="x14">
            <control shapeId="10513" r:id="rId188" name="Check Box 273">
              <controlPr defaultSize="0" autoFill="0" autoLine="0" autoPict="0">
                <anchor moveWithCells="1">
                  <from>
                    <xdr:col>27</xdr:col>
                    <xdr:colOff>200025</xdr:colOff>
                    <xdr:row>46</xdr:row>
                    <xdr:rowOff>133350</xdr:rowOff>
                  </from>
                  <to>
                    <xdr:col>27</xdr:col>
                    <xdr:colOff>476250</xdr:colOff>
                    <xdr:row>48</xdr:row>
                    <xdr:rowOff>19050</xdr:rowOff>
                  </to>
                </anchor>
              </controlPr>
            </control>
          </mc:Choice>
        </mc:AlternateContent>
        <mc:AlternateContent xmlns:mc="http://schemas.openxmlformats.org/markup-compatibility/2006">
          <mc:Choice Requires="x14">
            <control shapeId="10514" r:id="rId189" name="Check Box 274">
              <controlPr defaultSize="0" autoFill="0" autoLine="0" autoPict="0" macro="[0]!GCUnloadYes">
                <anchor moveWithCells="1">
                  <from>
                    <xdr:col>27</xdr:col>
                    <xdr:colOff>200025</xdr:colOff>
                    <xdr:row>54</xdr:row>
                    <xdr:rowOff>133350</xdr:rowOff>
                  </from>
                  <to>
                    <xdr:col>27</xdr:col>
                    <xdr:colOff>476250</xdr:colOff>
                    <xdr:row>56</xdr:row>
                    <xdr:rowOff>0</xdr:rowOff>
                  </to>
                </anchor>
              </controlPr>
            </control>
          </mc:Choice>
        </mc:AlternateContent>
        <mc:AlternateContent xmlns:mc="http://schemas.openxmlformats.org/markup-compatibility/2006">
          <mc:Choice Requires="x14">
            <control shapeId="10515" r:id="rId190" name="Check Box 275">
              <controlPr defaultSize="0" autoFill="0" autoLine="0" autoPict="0" macro="[0]!GCUnloadNo">
                <anchor moveWithCells="1">
                  <from>
                    <xdr:col>27</xdr:col>
                    <xdr:colOff>200025</xdr:colOff>
                    <xdr:row>55</xdr:row>
                    <xdr:rowOff>171450</xdr:rowOff>
                  </from>
                  <to>
                    <xdr:col>27</xdr:col>
                    <xdr:colOff>476250</xdr:colOff>
                    <xdr:row>57</xdr:row>
                    <xdr:rowOff>28575</xdr:rowOff>
                  </to>
                </anchor>
              </controlPr>
            </control>
          </mc:Choice>
        </mc:AlternateContent>
        <mc:AlternateContent xmlns:mc="http://schemas.openxmlformats.org/markup-compatibility/2006">
          <mc:Choice Requires="x14">
            <control shapeId="10516" r:id="rId191" name="Check Box 276">
              <controlPr defaultSize="0" autoFill="0" autoLine="0" autoPict="0" macro="[0]!GCUnloadYes">
                <anchor moveWithCells="1">
                  <from>
                    <xdr:col>27</xdr:col>
                    <xdr:colOff>200025</xdr:colOff>
                    <xdr:row>56</xdr:row>
                    <xdr:rowOff>133350</xdr:rowOff>
                  </from>
                  <to>
                    <xdr:col>27</xdr:col>
                    <xdr:colOff>476250</xdr:colOff>
                    <xdr:row>57</xdr:row>
                    <xdr:rowOff>200025</xdr:rowOff>
                  </to>
                </anchor>
              </controlPr>
            </control>
          </mc:Choice>
        </mc:AlternateContent>
        <mc:AlternateContent xmlns:mc="http://schemas.openxmlformats.org/markup-compatibility/2006">
          <mc:Choice Requires="x14">
            <control shapeId="10517" r:id="rId192" name="Check Box 277">
              <controlPr defaultSize="0" autoFill="0" autoLine="0" autoPict="0">
                <anchor moveWithCells="1">
                  <from>
                    <xdr:col>27</xdr:col>
                    <xdr:colOff>200025</xdr:colOff>
                    <xdr:row>57</xdr:row>
                    <xdr:rowOff>171450</xdr:rowOff>
                  </from>
                  <to>
                    <xdr:col>27</xdr:col>
                    <xdr:colOff>476250</xdr:colOff>
                    <xdr:row>59</xdr:row>
                    <xdr:rowOff>28575</xdr:rowOff>
                  </to>
                </anchor>
              </controlPr>
            </control>
          </mc:Choice>
        </mc:AlternateContent>
        <mc:AlternateContent xmlns:mc="http://schemas.openxmlformats.org/markup-compatibility/2006">
          <mc:Choice Requires="x14">
            <control shapeId="10518" r:id="rId193" name="Check Box 278">
              <controlPr defaultSize="0" autoFill="0" autoLine="0" autoPict="0">
                <anchor moveWithCells="1">
                  <from>
                    <xdr:col>27</xdr:col>
                    <xdr:colOff>200025</xdr:colOff>
                    <xdr:row>52</xdr:row>
                    <xdr:rowOff>133350</xdr:rowOff>
                  </from>
                  <to>
                    <xdr:col>27</xdr:col>
                    <xdr:colOff>476250</xdr:colOff>
                    <xdr:row>53</xdr:row>
                    <xdr:rowOff>171450</xdr:rowOff>
                  </to>
                </anchor>
              </controlPr>
            </control>
          </mc:Choice>
        </mc:AlternateContent>
        <mc:AlternateContent xmlns:mc="http://schemas.openxmlformats.org/markup-compatibility/2006">
          <mc:Choice Requires="x14">
            <control shapeId="10520" r:id="rId194" name="Check Box 280">
              <controlPr defaultSize="0" autoFill="0" autoLine="0" autoPict="0" macro="[0]!GCCloseYes">
                <anchor moveWithCells="1">
                  <from>
                    <xdr:col>27</xdr:col>
                    <xdr:colOff>200025</xdr:colOff>
                    <xdr:row>60</xdr:row>
                    <xdr:rowOff>190500</xdr:rowOff>
                  </from>
                  <to>
                    <xdr:col>27</xdr:col>
                    <xdr:colOff>476250</xdr:colOff>
                    <xdr:row>62</xdr:row>
                    <xdr:rowOff>28575</xdr:rowOff>
                  </to>
                </anchor>
              </controlPr>
            </control>
          </mc:Choice>
        </mc:AlternateContent>
        <mc:AlternateContent xmlns:mc="http://schemas.openxmlformats.org/markup-compatibility/2006">
          <mc:Choice Requires="x14">
            <control shapeId="10521" r:id="rId195" name="Check Box 281">
              <controlPr defaultSize="0" autoFill="0" autoLine="0" autoPict="0" macro="[0]!GCCloseNo">
                <anchor moveWithCells="1">
                  <from>
                    <xdr:col>27</xdr:col>
                    <xdr:colOff>200025</xdr:colOff>
                    <xdr:row>61</xdr:row>
                    <xdr:rowOff>190500</xdr:rowOff>
                  </from>
                  <to>
                    <xdr:col>27</xdr:col>
                    <xdr:colOff>476250</xdr:colOff>
                    <xdr:row>63</xdr:row>
                    <xdr:rowOff>19050</xdr:rowOff>
                  </to>
                </anchor>
              </controlPr>
            </control>
          </mc:Choice>
        </mc:AlternateContent>
        <mc:AlternateContent xmlns:mc="http://schemas.openxmlformats.org/markup-compatibility/2006">
          <mc:Choice Requires="x14">
            <control shapeId="10522" r:id="rId196" name="Check Box 282">
              <controlPr defaultSize="0" autoFill="0" autoLine="0" autoPict="0" macro="[0]!GCCloseYes">
                <anchor moveWithCells="1">
                  <from>
                    <xdr:col>27</xdr:col>
                    <xdr:colOff>200025</xdr:colOff>
                    <xdr:row>62</xdr:row>
                    <xdr:rowOff>180975</xdr:rowOff>
                  </from>
                  <to>
                    <xdr:col>27</xdr:col>
                    <xdr:colOff>476250</xdr:colOff>
                    <xdr:row>64</xdr:row>
                    <xdr:rowOff>19050</xdr:rowOff>
                  </to>
                </anchor>
              </controlPr>
            </control>
          </mc:Choice>
        </mc:AlternateContent>
        <mc:AlternateContent xmlns:mc="http://schemas.openxmlformats.org/markup-compatibility/2006">
          <mc:Choice Requires="x14">
            <control shapeId="10523" r:id="rId197" name="Check Box 283">
              <controlPr defaultSize="0" autoFill="0" autoLine="0" autoPict="0">
                <anchor moveWithCells="1">
                  <from>
                    <xdr:col>27</xdr:col>
                    <xdr:colOff>200025</xdr:colOff>
                    <xdr:row>63</xdr:row>
                    <xdr:rowOff>209550</xdr:rowOff>
                  </from>
                  <to>
                    <xdr:col>27</xdr:col>
                    <xdr:colOff>476250</xdr:colOff>
                    <xdr:row>65</xdr:row>
                    <xdr:rowOff>28575</xdr:rowOff>
                  </to>
                </anchor>
              </controlPr>
            </control>
          </mc:Choice>
        </mc:AlternateContent>
        <mc:AlternateContent xmlns:mc="http://schemas.openxmlformats.org/markup-compatibility/2006">
          <mc:Choice Requires="x14">
            <control shapeId="10525" r:id="rId198" name="Check Box 285">
              <controlPr defaultSize="0" autoFill="0" autoLine="0" autoPict="0">
                <anchor moveWithCells="1">
                  <from>
                    <xdr:col>27</xdr:col>
                    <xdr:colOff>200025</xdr:colOff>
                    <xdr:row>58</xdr:row>
                    <xdr:rowOff>133350</xdr:rowOff>
                  </from>
                  <to>
                    <xdr:col>27</xdr:col>
                    <xdr:colOff>466725</xdr:colOff>
                    <xdr:row>59</xdr:row>
                    <xdr:rowOff>190500</xdr:rowOff>
                  </to>
                </anchor>
              </controlPr>
            </control>
          </mc:Choice>
        </mc:AlternateContent>
        <mc:AlternateContent xmlns:mc="http://schemas.openxmlformats.org/markup-compatibility/2006">
          <mc:Choice Requires="x14">
            <control shapeId="10526" r:id="rId199" name="Check Box 286">
              <controlPr defaultSize="0" autoFill="0" autoLine="0" autoPict="0" macro="[0]!GCReversalYes">
                <anchor moveWithCells="1">
                  <from>
                    <xdr:col>27</xdr:col>
                    <xdr:colOff>200025</xdr:colOff>
                    <xdr:row>66</xdr:row>
                    <xdr:rowOff>190500</xdr:rowOff>
                  </from>
                  <to>
                    <xdr:col>27</xdr:col>
                    <xdr:colOff>476250</xdr:colOff>
                    <xdr:row>68</xdr:row>
                    <xdr:rowOff>28575</xdr:rowOff>
                  </to>
                </anchor>
              </controlPr>
            </control>
          </mc:Choice>
        </mc:AlternateContent>
        <mc:AlternateContent xmlns:mc="http://schemas.openxmlformats.org/markup-compatibility/2006">
          <mc:Choice Requires="x14">
            <control shapeId="10527" r:id="rId200" name="Check Box 287">
              <controlPr defaultSize="0" autoFill="0" autoLine="0" autoPict="0" macro="[0]!GCReversalNo">
                <anchor moveWithCells="1">
                  <from>
                    <xdr:col>27</xdr:col>
                    <xdr:colOff>200025</xdr:colOff>
                    <xdr:row>67</xdr:row>
                    <xdr:rowOff>190500</xdr:rowOff>
                  </from>
                  <to>
                    <xdr:col>27</xdr:col>
                    <xdr:colOff>476250</xdr:colOff>
                    <xdr:row>69</xdr:row>
                    <xdr:rowOff>19050</xdr:rowOff>
                  </to>
                </anchor>
              </controlPr>
            </control>
          </mc:Choice>
        </mc:AlternateContent>
        <mc:AlternateContent xmlns:mc="http://schemas.openxmlformats.org/markup-compatibility/2006">
          <mc:Choice Requires="x14">
            <control shapeId="10528" r:id="rId201" name="Check Box 288">
              <controlPr defaultSize="0" autoFill="0" autoLine="0" autoPict="0" macro="[0]!GCReversalYes">
                <anchor moveWithCells="1">
                  <from>
                    <xdr:col>27</xdr:col>
                    <xdr:colOff>190500</xdr:colOff>
                    <xdr:row>68</xdr:row>
                    <xdr:rowOff>190500</xdr:rowOff>
                  </from>
                  <to>
                    <xdr:col>27</xdr:col>
                    <xdr:colOff>457200</xdr:colOff>
                    <xdr:row>70</xdr:row>
                    <xdr:rowOff>19050</xdr:rowOff>
                  </to>
                </anchor>
              </controlPr>
            </control>
          </mc:Choice>
        </mc:AlternateContent>
        <mc:AlternateContent xmlns:mc="http://schemas.openxmlformats.org/markup-compatibility/2006">
          <mc:Choice Requires="x14">
            <control shapeId="10529" r:id="rId202" name="Check Box 289">
              <controlPr defaultSize="0" autoFill="0" autoLine="0" autoPict="0">
                <anchor moveWithCells="1">
                  <from>
                    <xdr:col>27</xdr:col>
                    <xdr:colOff>190500</xdr:colOff>
                    <xdr:row>69</xdr:row>
                    <xdr:rowOff>180975</xdr:rowOff>
                  </from>
                  <to>
                    <xdr:col>27</xdr:col>
                    <xdr:colOff>457200</xdr:colOff>
                    <xdr:row>71</xdr:row>
                    <xdr:rowOff>9525</xdr:rowOff>
                  </to>
                </anchor>
              </controlPr>
            </control>
          </mc:Choice>
        </mc:AlternateContent>
        <mc:AlternateContent xmlns:mc="http://schemas.openxmlformats.org/markup-compatibility/2006">
          <mc:Choice Requires="x14">
            <control shapeId="10530" r:id="rId203" name="Check Box 290">
              <controlPr defaultSize="0" autoFill="0" autoLine="0" autoPict="0">
                <anchor moveWithCells="1">
                  <from>
                    <xdr:col>27</xdr:col>
                    <xdr:colOff>200025</xdr:colOff>
                    <xdr:row>64</xdr:row>
                    <xdr:rowOff>133350</xdr:rowOff>
                  </from>
                  <to>
                    <xdr:col>27</xdr:col>
                    <xdr:colOff>466725</xdr:colOff>
                    <xdr:row>65</xdr:row>
                    <xdr:rowOff>171450</xdr:rowOff>
                  </to>
                </anchor>
              </controlPr>
            </control>
          </mc:Choice>
        </mc:AlternateContent>
        <mc:AlternateContent xmlns:mc="http://schemas.openxmlformats.org/markup-compatibility/2006">
          <mc:Choice Requires="x14">
            <control shapeId="10531" r:id="rId204" name="Check Box 291">
              <controlPr defaultSize="0" autoFill="0" autoLine="0" autoPict="0" macro="[0]!GCBIYes">
                <anchor moveWithCells="1">
                  <from>
                    <xdr:col>27</xdr:col>
                    <xdr:colOff>200025</xdr:colOff>
                    <xdr:row>72</xdr:row>
                    <xdr:rowOff>180975</xdr:rowOff>
                  </from>
                  <to>
                    <xdr:col>27</xdr:col>
                    <xdr:colOff>476250</xdr:colOff>
                    <xdr:row>74</xdr:row>
                    <xdr:rowOff>28575</xdr:rowOff>
                  </to>
                </anchor>
              </controlPr>
            </control>
          </mc:Choice>
        </mc:AlternateContent>
        <mc:AlternateContent xmlns:mc="http://schemas.openxmlformats.org/markup-compatibility/2006">
          <mc:Choice Requires="x14">
            <control shapeId="10532" r:id="rId205" name="Check Box 292">
              <controlPr defaultSize="0" autoFill="0" autoLine="0" autoPict="0" macro="[0]!GCBINo">
                <anchor moveWithCells="1">
                  <from>
                    <xdr:col>27</xdr:col>
                    <xdr:colOff>200025</xdr:colOff>
                    <xdr:row>73</xdr:row>
                    <xdr:rowOff>180975</xdr:rowOff>
                  </from>
                  <to>
                    <xdr:col>27</xdr:col>
                    <xdr:colOff>476250</xdr:colOff>
                    <xdr:row>75</xdr:row>
                    <xdr:rowOff>19050</xdr:rowOff>
                  </to>
                </anchor>
              </controlPr>
            </control>
          </mc:Choice>
        </mc:AlternateContent>
        <mc:AlternateContent xmlns:mc="http://schemas.openxmlformats.org/markup-compatibility/2006">
          <mc:Choice Requires="x14">
            <control shapeId="10533" r:id="rId206" name="Check Box 293">
              <controlPr defaultSize="0" autoFill="0" autoLine="0" autoPict="0" macro="[0]!GCBIYes">
                <anchor moveWithCells="1">
                  <from>
                    <xdr:col>27</xdr:col>
                    <xdr:colOff>200025</xdr:colOff>
                    <xdr:row>74</xdr:row>
                    <xdr:rowOff>180975</xdr:rowOff>
                  </from>
                  <to>
                    <xdr:col>27</xdr:col>
                    <xdr:colOff>476250</xdr:colOff>
                    <xdr:row>76</xdr:row>
                    <xdr:rowOff>28575</xdr:rowOff>
                  </to>
                </anchor>
              </controlPr>
            </control>
          </mc:Choice>
        </mc:AlternateContent>
        <mc:AlternateContent xmlns:mc="http://schemas.openxmlformats.org/markup-compatibility/2006">
          <mc:Choice Requires="x14">
            <control shapeId="10534" r:id="rId207" name="Check Box 294">
              <controlPr defaultSize="0" autoFill="0" autoLine="0" autoPict="0">
                <anchor moveWithCells="1">
                  <from>
                    <xdr:col>27</xdr:col>
                    <xdr:colOff>200025</xdr:colOff>
                    <xdr:row>75</xdr:row>
                    <xdr:rowOff>190500</xdr:rowOff>
                  </from>
                  <to>
                    <xdr:col>27</xdr:col>
                    <xdr:colOff>466725</xdr:colOff>
                    <xdr:row>77</xdr:row>
                    <xdr:rowOff>28575</xdr:rowOff>
                  </to>
                </anchor>
              </controlPr>
            </control>
          </mc:Choice>
        </mc:AlternateContent>
        <mc:AlternateContent xmlns:mc="http://schemas.openxmlformats.org/markup-compatibility/2006">
          <mc:Choice Requires="x14">
            <control shapeId="10535" r:id="rId208" name="Check Box 295">
              <controlPr defaultSize="0" autoFill="0" autoLine="0" autoPict="0">
                <anchor moveWithCells="1">
                  <from>
                    <xdr:col>27</xdr:col>
                    <xdr:colOff>200025</xdr:colOff>
                    <xdr:row>70</xdr:row>
                    <xdr:rowOff>133350</xdr:rowOff>
                  </from>
                  <to>
                    <xdr:col>27</xdr:col>
                    <xdr:colOff>466725</xdr:colOff>
                    <xdr:row>71</xdr:row>
                    <xdr:rowOff>180975</xdr:rowOff>
                  </to>
                </anchor>
              </controlPr>
            </control>
          </mc:Choice>
        </mc:AlternateContent>
        <mc:AlternateContent xmlns:mc="http://schemas.openxmlformats.org/markup-compatibility/2006">
          <mc:Choice Requires="x14">
            <control shapeId="10536" r:id="rId209" name="Check Box 296">
              <controlPr defaultSize="0" autoFill="0" autoLine="0" autoPict="0">
                <anchor moveWithCells="1">
                  <from>
                    <xdr:col>27</xdr:col>
                    <xdr:colOff>19050</xdr:colOff>
                    <xdr:row>73</xdr:row>
                    <xdr:rowOff>85725</xdr:rowOff>
                  </from>
                  <to>
                    <xdr:col>27</xdr:col>
                    <xdr:colOff>285750</xdr:colOff>
                    <xdr:row>74</xdr:row>
                    <xdr:rowOff>123825</xdr:rowOff>
                  </to>
                </anchor>
              </controlPr>
            </control>
          </mc:Choice>
        </mc:AlternateContent>
        <mc:AlternateContent xmlns:mc="http://schemas.openxmlformats.org/markup-compatibility/2006">
          <mc:Choice Requires="x14">
            <control shapeId="10537" r:id="rId210" name="Check Box 297">
              <controlPr defaultSize="0" autoFill="0" autoLine="0" autoPict="0">
                <anchor moveWithCells="1">
                  <from>
                    <xdr:col>26</xdr:col>
                    <xdr:colOff>2714625</xdr:colOff>
                    <xdr:row>74</xdr:row>
                    <xdr:rowOff>95250</xdr:rowOff>
                  </from>
                  <to>
                    <xdr:col>27</xdr:col>
                    <xdr:colOff>133350</xdr:colOff>
                    <xdr:row>75</xdr:row>
                    <xdr:rowOff>133350</xdr:rowOff>
                  </to>
                </anchor>
              </controlPr>
            </control>
          </mc:Choice>
        </mc:AlternateContent>
        <mc:AlternateContent xmlns:mc="http://schemas.openxmlformats.org/markup-compatibility/2006">
          <mc:Choice Requires="x14">
            <control shapeId="10538" r:id="rId211" name="Check Box 298">
              <controlPr defaultSize="0" autoFill="0" autoLine="0" autoPict="0" macro="[0]!GCAuthCompletionYes">
                <anchor moveWithCells="1">
                  <from>
                    <xdr:col>27</xdr:col>
                    <xdr:colOff>200025</xdr:colOff>
                    <xdr:row>81</xdr:row>
                    <xdr:rowOff>190500</xdr:rowOff>
                  </from>
                  <to>
                    <xdr:col>27</xdr:col>
                    <xdr:colOff>476250</xdr:colOff>
                    <xdr:row>83</xdr:row>
                    <xdr:rowOff>19050</xdr:rowOff>
                  </to>
                </anchor>
              </controlPr>
            </control>
          </mc:Choice>
        </mc:AlternateContent>
        <mc:AlternateContent xmlns:mc="http://schemas.openxmlformats.org/markup-compatibility/2006">
          <mc:Choice Requires="x14">
            <control shapeId="10539" r:id="rId212" name="Check Box 299">
              <controlPr defaultSize="0" autoFill="0" autoLine="0" autoPict="0" macro="[0]!GCAuthCompletionNo">
                <anchor moveWithCells="1">
                  <from>
                    <xdr:col>27</xdr:col>
                    <xdr:colOff>200025</xdr:colOff>
                    <xdr:row>82</xdr:row>
                    <xdr:rowOff>180975</xdr:rowOff>
                  </from>
                  <to>
                    <xdr:col>27</xdr:col>
                    <xdr:colOff>476250</xdr:colOff>
                    <xdr:row>84</xdr:row>
                    <xdr:rowOff>19050</xdr:rowOff>
                  </to>
                </anchor>
              </controlPr>
            </control>
          </mc:Choice>
        </mc:AlternateContent>
        <mc:AlternateContent xmlns:mc="http://schemas.openxmlformats.org/markup-compatibility/2006">
          <mc:Choice Requires="x14">
            <control shapeId="10540" r:id="rId213" name="Check Box 300">
              <controlPr defaultSize="0" autoFill="0" autoLine="0" autoPict="0" macro="[0]!MassGCNo">
                <anchor moveWithCells="1">
                  <from>
                    <xdr:col>27</xdr:col>
                    <xdr:colOff>200025</xdr:colOff>
                    <xdr:row>84</xdr:row>
                    <xdr:rowOff>209550</xdr:rowOff>
                  </from>
                  <to>
                    <xdr:col>27</xdr:col>
                    <xdr:colOff>476250</xdr:colOff>
                    <xdr:row>86</xdr:row>
                    <xdr:rowOff>19050</xdr:rowOff>
                  </to>
                </anchor>
              </controlPr>
            </control>
          </mc:Choice>
        </mc:AlternateContent>
        <mc:AlternateContent xmlns:mc="http://schemas.openxmlformats.org/markup-compatibility/2006">
          <mc:Choice Requires="x14">
            <control shapeId="10541" r:id="rId214" name="Check Box 301">
              <controlPr defaultSize="0" autoFill="0" autoLine="0" autoPict="0" macro="[0]!MassGCYes">
                <anchor moveWithCells="1">
                  <from>
                    <xdr:col>27</xdr:col>
                    <xdr:colOff>200025</xdr:colOff>
                    <xdr:row>85</xdr:row>
                    <xdr:rowOff>190500</xdr:rowOff>
                  </from>
                  <to>
                    <xdr:col>27</xdr:col>
                    <xdr:colOff>476250</xdr:colOff>
                    <xdr:row>87</xdr:row>
                    <xdr:rowOff>38100</xdr:rowOff>
                  </to>
                </anchor>
              </controlPr>
            </control>
          </mc:Choice>
        </mc:AlternateContent>
        <mc:AlternateContent xmlns:mc="http://schemas.openxmlformats.org/markup-compatibility/2006">
          <mc:Choice Requires="x14">
            <control shapeId="10542" r:id="rId215" name="Check Box 302">
              <controlPr defaultSize="0" autoFill="0" autoLine="0" autoPict="0" macro="[0]!MassGCYes">
                <anchor moveWithCells="1">
                  <from>
                    <xdr:col>27</xdr:col>
                    <xdr:colOff>200025</xdr:colOff>
                    <xdr:row>87</xdr:row>
                    <xdr:rowOff>0</xdr:rowOff>
                  </from>
                  <to>
                    <xdr:col>27</xdr:col>
                    <xdr:colOff>476250</xdr:colOff>
                    <xdr:row>88</xdr:row>
                    <xdr:rowOff>19050</xdr:rowOff>
                  </to>
                </anchor>
              </controlPr>
            </control>
          </mc:Choice>
        </mc:AlternateContent>
        <mc:AlternateContent xmlns:mc="http://schemas.openxmlformats.org/markup-compatibility/2006">
          <mc:Choice Requires="x14">
            <control shapeId="10543" r:id="rId216" name="Check Box 303">
              <controlPr defaultSize="0" autoFill="0" autoLine="0" autoPict="0">
                <anchor moveWithCells="1">
                  <from>
                    <xdr:col>27</xdr:col>
                    <xdr:colOff>200025</xdr:colOff>
                    <xdr:row>81</xdr:row>
                    <xdr:rowOff>133350</xdr:rowOff>
                  </from>
                  <to>
                    <xdr:col>27</xdr:col>
                    <xdr:colOff>466725</xdr:colOff>
                    <xdr:row>82</xdr:row>
                    <xdr:rowOff>152400</xdr:rowOff>
                  </to>
                </anchor>
              </controlPr>
            </control>
          </mc:Choice>
        </mc:AlternateContent>
        <mc:AlternateContent xmlns:mc="http://schemas.openxmlformats.org/markup-compatibility/2006">
          <mc:Choice Requires="x14">
            <control shapeId="10544" r:id="rId217" name="Check Box 304">
              <controlPr defaultSize="0" autoFill="0" autoLine="0" autoPict="0">
                <anchor moveWithCells="1">
                  <from>
                    <xdr:col>27</xdr:col>
                    <xdr:colOff>200025</xdr:colOff>
                    <xdr:row>82</xdr:row>
                    <xdr:rowOff>133350</xdr:rowOff>
                  </from>
                  <to>
                    <xdr:col>27</xdr:col>
                    <xdr:colOff>466725</xdr:colOff>
                    <xdr:row>83</xdr:row>
                    <xdr:rowOff>171450</xdr:rowOff>
                  </to>
                </anchor>
              </controlPr>
            </control>
          </mc:Choice>
        </mc:AlternateContent>
        <mc:AlternateContent xmlns:mc="http://schemas.openxmlformats.org/markup-compatibility/2006">
          <mc:Choice Requires="x14">
            <control shapeId="10545" r:id="rId218" name="Check Box 305">
              <controlPr defaultSize="0" autoFill="0" autoLine="0" autoPict="0" macro="[0]!MassGCYes">
                <anchor moveWithCells="1">
                  <from>
                    <xdr:col>27</xdr:col>
                    <xdr:colOff>200025</xdr:colOff>
                    <xdr:row>89</xdr:row>
                    <xdr:rowOff>190500</xdr:rowOff>
                  </from>
                  <to>
                    <xdr:col>27</xdr:col>
                    <xdr:colOff>476250</xdr:colOff>
                    <xdr:row>91</xdr:row>
                    <xdr:rowOff>19050</xdr:rowOff>
                  </to>
                </anchor>
              </controlPr>
            </control>
          </mc:Choice>
        </mc:AlternateContent>
        <mc:AlternateContent xmlns:mc="http://schemas.openxmlformats.org/markup-compatibility/2006">
          <mc:Choice Requires="x14">
            <control shapeId="10546" r:id="rId219" name="Check Box 306">
              <controlPr defaultSize="0" autoFill="0" autoLine="0" autoPict="0">
                <anchor moveWithCells="1">
                  <from>
                    <xdr:col>21</xdr:col>
                    <xdr:colOff>200025</xdr:colOff>
                    <xdr:row>34</xdr:row>
                    <xdr:rowOff>123825</xdr:rowOff>
                  </from>
                  <to>
                    <xdr:col>22</xdr:col>
                    <xdr:colOff>0</xdr:colOff>
                    <xdr:row>36</xdr:row>
                    <xdr:rowOff>0</xdr:rowOff>
                  </to>
                </anchor>
              </controlPr>
            </control>
          </mc:Choice>
        </mc:AlternateContent>
        <mc:AlternateContent xmlns:mc="http://schemas.openxmlformats.org/markup-compatibility/2006">
          <mc:Choice Requires="x14">
            <control shapeId="10547" r:id="rId220" name="Check Box 307">
              <controlPr defaultSize="0" autoFill="0" autoLine="0" autoPict="0">
                <anchor moveWithCells="1">
                  <from>
                    <xdr:col>21</xdr:col>
                    <xdr:colOff>200025</xdr:colOff>
                    <xdr:row>33</xdr:row>
                    <xdr:rowOff>123825</xdr:rowOff>
                  </from>
                  <to>
                    <xdr:col>22</xdr:col>
                    <xdr:colOff>0</xdr:colOff>
                    <xdr:row>35</xdr:row>
                    <xdr:rowOff>0</xdr:rowOff>
                  </to>
                </anchor>
              </controlPr>
            </control>
          </mc:Choice>
        </mc:AlternateContent>
        <mc:AlternateContent xmlns:mc="http://schemas.openxmlformats.org/markup-compatibility/2006">
          <mc:Choice Requires="x14">
            <control shapeId="10550" r:id="rId221" name="Check Box 310">
              <controlPr defaultSize="0" autoFill="0" autoLine="0" autoPict="0">
                <anchor moveWithCells="1">
                  <from>
                    <xdr:col>9</xdr:col>
                    <xdr:colOff>209550</xdr:colOff>
                    <xdr:row>158</xdr:row>
                    <xdr:rowOff>123825</xdr:rowOff>
                  </from>
                  <to>
                    <xdr:col>9</xdr:col>
                    <xdr:colOff>476250</xdr:colOff>
                    <xdr:row>160</xdr:row>
                    <xdr:rowOff>19050</xdr:rowOff>
                  </to>
                </anchor>
              </controlPr>
            </control>
          </mc:Choice>
        </mc:AlternateContent>
        <mc:AlternateContent xmlns:mc="http://schemas.openxmlformats.org/markup-compatibility/2006">
          <mc:Choice Requires="x14">
            <control shapeId="10551" r:id="rId222" name="Check Box 311">
              <controlPr defaultSize="0" autoFill="0" autoLine="0" autoPict="0">
                <anchor moveWithCells="1">
                  <from>
                    <xdr:col>9</xdr:col>
                    <xdr:colOff>200025</xdr:colOff>
                    <xdr:row>157</xdr:row>
                    <xdr:rowOff>123825</xdr:rowOff>
                  </from>
                  <to>
                    <xdr:col>9</xdr:col>
                    <xdr:colOff>476250</xdr:colOff>
                    <xdr:row>159</xdr:row>
                    <xdr:rowOff>38100</xdr:rowOff>
                  </to>
                </anchor>
              </controlPr>
            </control>
          </mc:Choice>
        </mc:AlternateContent>
        <mc:AlternateContent xmlns:mc="http://schemas.openxmlformats.org/markup-compatibility/2006">
          <mc:Choice Requires="x14">
            <control shapeId="10552" r:id="rId223" name="Check Box 312">
              <controlPr defaultSize="0" autoFill="0" autoLine="0" autoPict="0">
                <anchor moveWithCells="1">
                  <from>
                    <xdr:col>9</xdr:col>
                    <xdr:colOff>200025</xdr:colOff>
                    <xdr:row>159</xdr:row>
                    <xdr:rowOff>123825</xdr:rowOff>
                  </from>
                  <to>
                    <xdr:col>9</xdr:col>
                    <xdr:colOff>476250</xdr:colOff>
                    <xdr:row>161</xdr:row>
                    <xdr:rowOff>19050</xdr:rowOff>
                  </to>
                </anchor>
              </controlPr>
            </control>
          </mc:Choice>
        </mc:AlternateContent>
        <mc:AlternateContent xmlns:mc="http://schemas.openxmlformats.org/markup-compatibility/2006">
          <mc:Choice Requires="x14">
            <control shapeId="10554" r:id="rId224" name="Check Box 314">
              <controlPr defaultSize="0" autoFill="0" autoLine="0" autoPict="0">
                <anchor moveWithCells="1">
                  <from>
                    <xdr:col>9</xdr:col>
                    <xdr:colOff>200025</xdr:colOff>
                    <xdr:row>160</xdr:row>
                    <xdr:rowOff>142875</xdr:rowOff>
                  </from>
                  <to>
                    <xdr:col>9</xdr:col>
                    <xdr:colOff>476250</xdr:colOff>
                    <xdr:row>162</xdr:row>
                    <xdr:rowOff>28575</xdr:rowOff>
                  </to>
                </anchor>
              </controlPr>
            </control>
          </mc:Choice>
        </mc:AlternateContent>
        <mc:AlternateContent xmlns:mc="http://schemas.openxmlformats.org/markup-compatibility/2006">
          <mc:Choice Requires="x14">
            <control shapeId="10556" r:id="rId225" name="Check Box 316">
              <controlPr defaultSize="0" autoFill="0" autoLine="0" autoPict="0">
                <anchor moveWithCells="1">
                  <from>
                    <xdr:col>9</xdr:col>
                    <xdr:colOff>190500</xdr:colOff>
                    <xdr:row>161</xdr:row>
                    <xdr:rowOff>133350</xdr:rowOff>
                  </from>
                  <to>
                    <xdr:col>9</xdr:col>
                    <xdr:colOff>457200</xdr:colOff>
                    <xdr:row>163</xdr:row>
                    <xdr:rowOff>19050</xdr:rowOff>
                  </to>
                </anchor>
              </controlPr>
            </control>
          </mc:Choice>
        </mc:AlternateContent>
        <mc:AlternateContent xmlns:mc="http://schemas.openxmlformats.org/markup-compatibility/2006">
          <mc:Choice Requires="x14">
            <control shapeId="10558" r:id="rId226" name="Check Box 318">
              <controlPr defaultSize="0" autoFill="0" autoLine="0" autoPict="0">
                <anchor moveWithCells="1">
                  <from>
                    <xdr:col>9</xdr:col>
                    <xdr:colOff>209550</xdr:colOff>
                    <xdr:row>162</xdr:row>
                    <xdr:rowOff>123825</xdr:rowOff>
                  </from>
                  <to>
                    <xdr:col>9</xdr:col>
                    <xdr:colOff>476250</xdr:colOff>
                    <xdr:row>164</xdr:row>
                    <xdr:rowOff>19050</xdr:rowOff>
                  </to>
                </anchor>
              </controlPr>
            </control>
          </mc:Choice>
        </mc:AlternateContent>
        <mc:AlternateContent xmlns:mc="http://schemas.openxmlformats.org/markup-compatibility/2006">
          <mc:Choice Requires="x14">
            <control shapeId="10560" r:id="rId227" name="Check Box 320">
              <controlPr defaultSize="0" autoFill="0" autoLine="0" autoPict="0">
                <anchor moveWithCells="1">
                  <from>
                    <xdr:col>9</xdr:col>
                    <xdr:colOff>190500</xdr:colOff>
                    <xdr:row>163</xdr:row>
                    <xdr:rowOff>133350</xdr:rowOff>
                  </from>
                  <to>
                    <xdr:col>9</xdr:col>
                    <xdr:colOff>457200</xdr:colOff>
                    <xdr:row>165</xdr:row>
                    <xdr:rowOff>0</xdr:rowOff>
                  </to>
                </anchor>
              </controlPr>
            </control>
          </mc:Choice>
        </mc:AlternateContent>
        <mc:AlternateContent xmlns:mc="http://schemas.openxmlformats.org/markup-compatibility/2006">
          <mc:Choice Requires="x14">
            <control shapeId="10562" r:id="rId228" name="Check Box 322">
              <controlPr defaultSize="0" autoFill="0" autoLine="0" autoPict="0">
                <anchor moveWithCells="1">
                  <from>
                    <xdr:col>9</xdr:col>
                    <xdr:colOff>200025</xdr:colOff>
                    <xdr:row>164</xdr:row>
                    <xdr:rowOff>142875</xdr:rowOff>
                  </from>
                  <to>
                    <xdr:col>9</xdr:col>
                    <xdr:colOff>476250</xdr:colOff>
                    <xdr:row>166</xdr:row>
                    <xdr:rowOff>0</xdr:rowOff>
                  </to>
                </anchor>
              </controlPr>
            </control>
          </mc:Choice>
        </mc:AlternateContent>
        <mc:AlternateContent xmlns:mc="http://schemas.openxmlformats.org/markup-compatibility/2006">
          <mc:Choice Requires="x14">
            <control shapeId="10564" r:id="rId229" name="Check Box 324">
              <controlPr defaultSize="0" autoFill="0" autoLine="0" autoPict="0">
                <anchor moveWithCells="1">
                  <from>
                    <xdr:col>9</xdr:col>
                    <xdr:colOff>190500</xdr:colOff>
                    <xdr:row>165</xdr:row>
                    <xdr:rowOff>123825</xdr:rowOff>
                  </from>
                  <to>
                    <xdr:col>9</xdr:col>
                    <xdr:colOff>457200</xdr:colOff>
                    <xdr:row>167</xdr:row>
                    <xdr:rowOff>0</xdr:rowOff>
                  </to>
                </anchor>
              </controlPr>
            </control>
          </mc:Choice>
        </mc:AlternateContent>
        <mc:AlternateContent xmlns:mc="http://schemas.openxmlformats.org/markup-compatibility/2006">
          <mc:Choice Requires="x14">
            <control shapeId="10566" r:id="rId230" name="Check Box 326">
              <controlPr defaultSize="0" autoFill="0" autoLine="0" autoPict="0">
                <anchor moveWithCells="1">
                  <from>
                    <xdr:col>9</xdr:col>
                    <xdr:colOff>200025</xdr:colOff>
                    <xdr:row>166</xdr:row>
                    <xdr:rowOff>142875</xdr:rowOff>
                  </from>
                  <to>
                    <xdr:col>9</xdr:col>
                    <xdr:colOff>476250</xdr:colOff>
                    <xdr:row>168</xdr:row>
                    <xdr:rowOff>19050</xdr:rowOff>
                  </to>
                </anchor>
              </controlPr>
            </control>
          </mc:Choice>
        </mc:AlternateContent>
        <mc:AlternateContent xmlns:mc="http://schemas.openxmlformats.org/markup-compatibility/2006">
          <mc:Choice Requires="x14">
            <control shapeId="10653" r:id="rId231" name="Check Box 413">
              <controlPr defaultSize="0" autoFill="0" autoLine="0" autoPict="0">
                <anchor moveWithCells="1">
                  <from>
                    <xdr:col>9</xdr:col>
                    <xdr:colOff>200025</xdr:colOff>
                    <xdr:row>167</xdr:row>
                    <xdr:rowOff>142875</xdr:rowOff>
                  </from>
                  <to>
                    <xdr:col>9</xdr:col>
                    <xdr:colOff>476250</xdr:colOff>
                    <xdr:row>169</xdr:row>
                    <xdr:rowOff>28575</xdr:rowOff>
                  </to>
                </anchor>
              </controlPr>
            </control>
          </mc:Choice>
        </mc:AlternateContent>
        <mc:AlternateContent xmlns:mc="http://schemas.openxmlformats.org/markup-compatibility/2006">
          <mc:Choice Requires="x14">
            <control shapeId="10654" r:id="rId232" name="Check Box 414">
              <controlPr defaultSize="0" autoFill="0" autoLine="0" autoPict="0">
                <anchor moveWithCells="1">
                  <from>
                    <xdr:col>9</xdr:col>
                    <xdr:colOff>200025</xdr:colOff>
                    <xdr:row>168</xdr:row>
                    <xdr:rowOff>142875</xdr:rowOff>
                  </from>
                  <to>
                    <xdr:col>9</xdr:col>
                    <xdr:colOff>476250</xdr:colOff>
                    <xdr:row>170</xdr:row>
                    <xdr:rowOff>19050</xdr:rowOff>
                  </to>
                </anchor>
              </controlPr>
            </control>
          </mc:Choice>
        </mc:AlternateContent>
        <mc:AlternateContent xmlns:mc="http://schemas.openxmlformats.org/markup-compatibility/2006">
          <mc:Choice Requires="x14">
            <control shapeId="10655" r:id="rId233" name="Check Box 415">
              <controlPr defaultSize="0" autoFill="0" autoLine="0" autoPict="0">
                <anchor moveWithCells="1">
                  <from>
                    <xdr:col>9</xdr:col>
                    <xdr:colOff>200025</xdr:colOff>
                    <xdr:row>169</xdr:row>
                    <xdr:rowOff>142875</xdr:rowOff>
                  </from>
                  <to>
                    <xdr:col>9</xdr:col>
                    <xdr:colOff>476250</xdr:colOff>
                    <xdr:row>171</xdr:row>
                    <xdr:rowOff>0</xdr:rowOff>
                  </to>
                </anchor>
              </controlPr>
            </control>
          </mc:Choice>
        </mc:AlternateContent>
        <mc:AlternateContent xmlns:mc="http://schemas.openxmlformats.org/markup-compatibility/2006">
          <mc:Choice Requires="x14">
            <control shapeId="10656" r:id="rId234" name="Check Box 416">
              <controlPr defaultSize="0" autoFill="0" autoLine="0" autoPict="0">
                <anchor moveWithCells="1">
                  <from>
                    <xdr:col>9</xdr:col>
                    <xdr:colOff>200025</xdr:colOff>
                    <xdr:row>170</xdr:row>
                    <xdr:rowOff>142875</xdr:rowOff>
                  </from>
                  <to>
                    <xdr:col>9</xdr:col>
                    <xdr:colOff>476250</xdr:colOff>
                    <xdr:row>172</xdr:row>
                    <xdr:rowOff>0</xdr:rowOff>
                  </to>
                </anchor>
              </controlPr>
            </control>
          </mc:Choice>
        </mc:AlternateContent>
        <mc:AlternateContent xmlns:mc="http://schemas.openxmlformats.org/markup-compatibility/2006">
          <mc:Choice Requires="x14">
            <control shapeId="10657" r:id="rId235" name="Check Box 417">
              <controlPr defaultSize="0" autoFill="0" autoLine="0" autoPict="0">
                <anchor moveWithCells="1">
                  <from>
                    <xdr:col>9</xdr:col>
                    <xdr:colOff>200025</xdr:colOff>
                    <xdr:row>171</xdr:row>
                    <xdr:rowOff>142875</xdr:rowOff>
                  </from>
                  <to>
                    <xdr:col>9</xdr:col>
                    <xdr:colOff>476250</xdr:colOff>
                    <xdr:row>173</xdr:row>
                    <xdr:rowOff>28575</xdr:rowOff>
                  </to>
                </anchor>
              </controlPr>
            </control>
          </mc:Choice>
        </mc:AlternateContent>
        <mc:AlternateContent xmlns:mc="http://schemas.openxmlformats.org/markup-compatibility/2006">
          <mc:Choice Requires="x14">
            <control shapeId="10658" r:id="rId236" name="Check Box 418">
              <controlPr defaultSize="0" autoFill="0" autoLine="0" autoPict="0">
                <anchor moveWithCells="1">
                  <from>
                    <xdr:col>9</xdr:col>
                    <xdr:colOff>200025</xdr:colOff>
                    <xdr:row>172</xdr:row>
                    <xdr:rowOff>142875</xdr:rowOff>
                  </from>
                  <to>
                    <xdr:col>9</xdr:col>
                    <xdr:colOff>476250</xdr:colOff>
                    <xdr:row>174</xdr:row>
                    <xdr:rowOff>28575</xdr:rowOff>
                  </to>
                </anchor>
              </controlPr>
            </control>
          </mc:Choice>
        </mc:AlternateContent>
        <mc:AlternateContent xmlns:mc="http://schemas.openxmlformats.org/markup-compatibility/2006">
          <mc:Choice Requires="x14">
            <control shapeId="10659" r:id="rId237" name="Check Box 419">
              <controlPr defaultSize="0" autoFill="0" autoLine="0" autoPict="0">
                <anchor moveWithCells="1">
                  <from>
                    <xdr:col>9</xdr:col>
                    <xdr:colOff>200025</xdr:colOff>
                    <xdr:row>173</xdr:row>
                    <xdr:rowOff>142875</xdr:rowOff>
                  </from>
                  <to>
                    <xdr:col>9</xdr:col>
                    <xdr:colOff>476250</xdr:colOff>
                    <xdr:row>175</xdr:row>
                    <xdr:rowOff>19050</xdr:rowOff>
                  </to>
                </anchor>
              </controlPr>
            </control>
          </mc:Choice>
        </mc:AlternateContent>
        <mc:AlternateContent xmlns:mc="http://schemas.openxmlformats.org/markup-compatibility/2006">
          <mc:Choice Requires="x14">
            <control shapeId="10660" r:id="rId238" name="Check Box 420">
              <controlPr defaultSize="0" autoFill="0" autoLine="0" autoPict="0">
                <anchor moveWithCells="1">
                  <from>
                    <xdr:col>9</xdr:col>
                    <xdr:colOff>200025</xdr:colOff>
                    <xdr:row>174</xdr:row>
                    <xdr:rowOff>142875</xdr:rowOff>
                  </from>
                  <to>
                    <xdr:col>9</xdr:col>
                    <xdr:colOff>476250</xdr:colOff>
                    <xdr:row>176</xdr:row>
                    <xdr:rowOff>19050</xdr:rowOff>
                  </to>
                </anchor>
              </controlPr>
            </control>
          </mc:Choice>
        </mc:AlternateContent>
        <mc:AlternateContent xmlns:mc="http://schemas.openxmlformats.org/markup-compatibility/2006">
          <mc:Choice Requires="x14">
            <control shapeId="10661" r:id="rId239" name="Check Box 421">
              <controlPr defaultSize="0" autoFill="0" autoLine="0" autoPict="0">
                <anchor moveWithCells="1">
                  <from>
                    <xdr:col>9</xdr:col>
                    <xdr:colOff>200025</xdr:colOff>
                    <xdr:row>175</xdr:row>
                    <xdr:rowOff>142875</xdr:rowOff>
                  </from>
                  <to>
                    <xdr:col>9</xdr:col>
                    <xdr:colOff>476250</xdr:colOff>
                    <xdr:row>177</xdr:row>
                    <xdr:rowOff>19050</xdr:rowOff>
                  </to>
                </anchor>
              </controlPr>
            </control>
          </mc:Choice>
        </mc:AlternateContent>
        <mc:AlternateContent xmlns:mc="http://schemas.openxmlformats.org/markup-compatibility/2006">
          <mc:Choice Requires="x14">
            <control shapeId="10662" r:id="rId240" name="Check Box 422">
              <controlPr defaultSize="0" autoFill="0" autoLine="0" autoPict="0">
                <anchor moveWithCells="1">
                  <from>
                    <xdr:col>9</xdr:col>
                    <xdr:colOff>200025</xdr:colOff>
                    <xdr:row>176</xdr:row>
                    <xdr:rowOff>142875</xdr:rowOff>
                  </from>
                  <to>
                    <xdr:col>9</xdr:col>
                    <xdr:colOff>476250</xdr:colOff>
                    <xdr:row>178</xdr:row>
                    <xdr:rowOff>19050</xdr:rowOff>
                  </to>
                </anchor>
              </controlPr>
            </control>
          </mc:Choice>
        </mc:AlternateContent>
        <mc:AlternateContent xmlns:mc="http://schemas.openxmlformats.org/markup-compatibility/2006">
          <mc:Choice Requires="x14">
            <control shapeId="10663" r:id="rId241" name="Check Box 423">
              <controlPr defaultSize="0" autoFill="0" autoLine="0" autoPict="0">
                <anchor moveWithCells="1">
                  <from>
                    <xdr:col>9</xdr:col>
                    <xdr:colOff>200025</xdr:colOff>
                    <xdr:row>177</xdr:row>
                    <xdr:rowOff>142875</xdr:rowOff>
                  </from>
                  <to>
                    <xdr:col>9</xdr:col>
                    <xdr:colOff>476250</xdr:colOff>
                    <xdr:row>179</xdr:row>
                    <xdr:rowOff>19050</xdr:rowOff>
                  </to>
                </anchor>
              </controlPr>
            </control>
          </mc:Choice>
        </mc:AlternateContent>
        <mc:AlternateContent xmlns:mc="http://schemas.openxmlformats.org/markup-compatibility/2006">
          <mc:Choice Requires="x14">
            <control shapeId="10664" r:id="rId242" name="Check Box 424">
              <controlPr defaultSize="0" autoFill="0" autoLine="0" autoPict="0">
                <anchor moveWithCells="1">
                  <from>
                    <xdr:col>9</xdr:col>
                    <xdr:colOff>200025</xdr:colOff>
                    <xdr:row>178</xdr:row>
                    <xdr:rowOff>142875</xdr:rowOff>
                  </from>
                  <to>
                    <xdr:col>9</xdr:col>
                    <xdr:colOff>476250</xdr:colOff>
                    <xdr:row>180</xdr:row>
                    <xdr:rowOff>19050</xdr:rowOff>
                  </to>
                </anchor>
              </controlPr>
            </control>
          </mc:Choice>
        </mc:AlternateContent>
        <mc:AlternateContent xmlns:mc="http://schemas.openxmlformats.org/markup-compatibility/2006">
          <mc:Choice Requires="x14">
            <control shapeId="10665" r:id="rId243" name="Check Box 425">
              <controlPr defaultSize="0" autoFill="0" autoLine="0" autoPict="0">
                <anchor moveWithCells="1">
                  <from>
                    <xdr:col>9</xdr:col>
                    <xdr:colOff>200025</xdr:colOff>
                    <xdr:row>179</xdr:row>
                    <xdr:rowOff>142875</xdr:rowOff>
                  </from>
                  <to>
                    <xdr:col>9</xdr:col>
                    <xdr:colOff>476250</xdr:colOff>
                    <xdr:row>181</xdr:row>
                    <xdr:rowOff>0</xdr:rowOff>
                  </to>
                </anchor>
              </controlPr>
            </control>
          </mc:Choice>
        </mc:AlternateContent>
        <mc:AlternateContent xmlns:mc="http://schemas.openxmlformats.org/markup-compatibility/2006">
          <mc:Choice Requires="x14">
            <control shapeId="10666" r:id="rId244" name="Check Box 426">
              <controlPr defaultSize="0" autoFill="0" autoLine="0" autoPict="0">
                <anchor moveWithCells="1">
                  <from>
                    <xdr:col>9</xdr:col>
                    <xdr:colOff>200025</xdr:colOff>
                    <xdr:row>180</xdr:row>
                    <xdr:rowOff>142875</xdr:rowOff>
                  </from>
                  <to>
                    <xdr:col>9</xdr:col>
                    <xdr:colOff>476250</xdr:colOff>
                    <xdr:row>181</xdr:row>
                    <xdr:rowOff>180975</xdr:rowOff>
                  </to>
                </anchor>
              </controlPr>
            </control>
          </mc:Choice>
        </mc:AlternateContent>
        <mc:AlternateContent xmlns:mc="http://schemas.openxmlformats.org/markup-compatibility/2006">
          <mc:Choice Requires="x14">
            <control shapeId="10667" r:id="rId245" name="Check Box 427">
              <controlPr defaultSize="0" autoFill="0" autoLine="0" autoPict="0">
                <anchor moveWithCells="1">
                  <from>
                    <xdr:col>9</xdr:col>
                    <xdr:colOff>200025</xdr:colOff>
                    <xdr:row>181</xdr:row>
                    <xdr:rowOff>142875</xdr:rowOff>
                  </from>
                  <to>
                    <xdr:col>9</xdr:col>
                    <xdr:colOff>476250</xdr:colOff>
                    <xdr:row>182</xdr:row>
                    <xdr:rowOff>180975</xdr:rowOff>
                  </to>
                </anchor>
              </controlPr>
            </control>
          </mc:Choice>
        </mc:AlternateContent>
        <mc:AlternateContent xmlns:mc="http://schemas.openxmlformats.org/markup-compatibility/2006">
          <mc:Choice Requires="x14">
            <control shapeId="10668" r:id="rId246" name="Check Box 428">
              <controlPr defaultSize="0" autoFill="0" autoLine="0" autoPict="0">
                <anchor moveWithCells="1">
                  <from>
                    <xdr:col>9</xdr:col>
                    <xdr:colOff>200025</xdr:colOff>
                    <xdr:row>182</xdr:row>
                    <xdr:rowOff>142875</xdr:rowOff>
                  </from>
                  <to>
                    <xdr:col>9</xdr:col>
                    <xdr:colOff>476250</xdr:colOff>
                    <xdr:row>183</xdr:row>
                    <xdr:rowOff>180975</xdr:rowOff>
                  </to>
                </anchor>
              </controlPr>
            </control>
          </mc:Choice>
        </mc:AlternateContent>
        <mc:AlternateContent xmlns:mc="http://schemas.openxmlformats.org/markup-compatibility/2006">
          <mc:Choice Requires="x14">
            <control shapeId="10669" r:id="rId247" name="Check Box 429">
              <controlPr defaultSize="0" autoFill="0" autoLine="0" autoPict="0">
                <anchor moveWithCells="1">
                  <from>
                    <xdr:col>9</xdr:col>
                    <xdr:colOff>200025</xdr:colOff>
                    <xdr:row>183</xdr:row>
                    <xdr:rowOff>142875</xdr:rowOff>
                  </from>
                  <to>
                    <xdr:col>9</xdr:col>
                    <xdr:colOff>476250</xdr:colOff>
                    <xdr:row>184</xdr:row>
                    <xdr:rowOff>180975</xdr:rowOff>
                  </to>
                </anchor>
              </controlPr>
            </control>
          </mc:Choice>
        </mc:AlternateContent>
        <mc:AlternateContent xmlns:mc="http://schemas.openxmlformats.org/markup-compatibility/2006">
          <mc:Choice Requires="x14">
            <control shapeId="10670" r:id="rId248" name="Check Box 430">
              <controlPr defaultSize="0" autoFill="0" autoLine="0" autoPict="0">
                <anchor moveWithCells="1">
                  <from>
                    <xdr:col>9</xdr:col>
                    <xdr:colOff>200025</xdr:colOff>
                    <xdr:row>184</xdr:row>
                    <xdr:rowOff>142875</xdr:rowOff>
                  </from>
                  <to>
                    <xdr:col>9</xdr:col>
                    <xdr:colOff>476250</xdr:colOff>
                    <xdr:row>186</xdr:row>
                    <xdr:rowOff>0</xdr:rowOff>
                  </to>
                </anchor>
              </controlPr>
            </control>
          </mc:Choice>
        </mc:AlternateContent>
        <mc:AlternateContent xmlns:mc="http://schemas.openxmlformats.org/markup-compatibility/2006">
          <mc:Choice Requires="x14">
            <control shapeId="10671" r:id="rId249" name="Check Box 431">
              <controlPr defaultSize="0" autoFill="0" autoLine="0" autoPict="0">
                <anchor moveWithCells="1">
                  <from>
                    <xdr:col>9</xdr:col>
                    <xdr:colOff>200025</xdr:colOff>
                    <xdr:row>185</xdr:row>
                    <xdr:rowOff>142875</xdr:rowOff>
                  </from>
                  <to>
                    <xdr:col>9</xdr:col>
                    <xdr:colOff>476250</xdr:colOff>
                    <xdr:row>187</xdr:row>
                    <xdr:rowOff>0</xdr:rowOff>
                  </to>
                </anchor>
              </controlPr>
            </control>
          </mc:Choice>
        </mc:AlternateContent>
        <mc:AlternateContent xmlns:mc="http://schemas.openxmlformats.org/markup-compatibility/2006">
          <mc:Choice Requires="x14">
            <control shapeId="10672" r:id="rId250" name="Check Box 432">
              <controlPr defaultSize="0" autoFill="0" autoLine="0" autoPict="0">
                <anchor moveWithCells="1">
                  <from>
                    <xdr:col>9</xdr:col>
                    <xdr:colOff>200025</xdr:colOff>
                    <xdr:row>186</xdr:row>
                    <xdr:rowOff>142875</xdr:rowOff>
                  </from>
                  <to>
                    <xdr:col>9</xdr:col>
                    <xdr:colOff>476250</xdr:colOff>
                    <xdr:row>187</xdr:row>
                    <xdr:rowOff>180975</xdr:rowOff>
                  </to>
                </anchor>
              </controlPr>
            </control>
          </mc:Choice>
        </mc:AlternateContent>
        <mc:AlternateContent xmlns:mc="http://schemas.openxmlformats.org/markup-compatibility/2006">
          <mc:Choice Requires="x14">
            <control shapeId="10673" r:id="rId251" name="Check Box 433">
              <controlPr defaultSize="0" autoFill="0" autoLine="0" autoPict="0">
                <anchor moveWithCells="1">
                  <from>
                    <xdr:col>9</xdr:col>
                    <xdr:colOff>200025</xdr:colOff>
                    <xdr:row>187</xdr:row>
                    <xdr:rowOff>142875</xdr:rowOff>
                  </from>
                  <to>
                    <xdr:col>9</xdr:col>
                    <xdr:colOff>476250</xdr:colOff>
                    <xdr:row>188</xdr:row>
                    <xdr:rowOff>180975</xdr:rowOff>
                  </to>
                </anchor>
              </controlPr>
            </control>
          </mc:Choice>
        </mc:AlternateContent>
        <mc:AlternateContent xmlns:mc="http://schemas.openxmlformats.org/markup-compatibility/2006">
          <mc:Choice Requires="x14">
            <control shapeId="10674" r:id="rId252" name="Check Box 434">
              <controlPr defaultSize="0" autoFill="0" autoLine="0" autoPict="0">
                <anchor moveWithCells="1">
                  <from>
                    <xdr:col>9</xdr:col>
                    <xdr:colOff>200025</xdr:colOff>
                    <xdr:row>188</xdr:row>
                    <xdr:rowOff>142875</xdr:rowOff>
                  </from>
                  <to>
                    <xdr:col>9</xdr:col>
                    <xdr:colOff>476250</xdr:colOff>
                    <xdr:row>189</xdr:row>
                    <xdr:rowOff>180975</xdr:rowOff>
                  </to>
                </anchor>
              </controlPr>
            </control>
          </mc:Choice>
        </mc:AlternateContent>
        <mc:AlternateContent xmlns:mc="http://schemas.openxmlformats.org/markup-compatibility/2006">
          <mc:Choice Requires="x14">
            <control shapeId="10675" r:id="rId253" name="Check Box 435">
              <controlPr defaultSize="0" autoFill="0" autoLine="0" autoPict="0">
                <anchor moveWithCells="1">
                  <from>
                    <xdr:col>9</xdr:col>
                    <xdr:colOff>200025</xdr:colOff>
                    <xdr:row>189</xdr:row>
                    <xdr:rowOff>142875</xdr:rowOff>
                  </from>
                  <to>
                    <xdr:col>9</xdr:col>
                    <xdr:colOff>476250</xdr:colOff>
                    <xdr:row>190</xdr:row>
                    <xdr:rowOff>180975</xdr:rowOff>
                  </to>
                </anchor>
              </controlPr>
            </control>
          </mc:Choice>
        </mc:AlternateContent>
        <mc:AlternateContent xmlns:mc="http://schemas.openxmlformats.org/markup-compatibility/2006">
          <mc:Choice Requires="x14">
            <control shapeId="10676" r:id="rId254" name="Check Box 436">
              <controlPr defaultSize="0" autoFill="0" autoLine="0" autoPict="0">
                <anchor moveWithCells="1">
                  <from>
                    <xdr:col>9</xdr:col>
                    <xdr:colOff>200025</xdr:colOff>
                    <xdr:row>190</xdr:row>
                    <xdr:rowOff>142875</xdr:rowOff>
                  </from>
                  <to>
                    <xdr:col>9</xdr:col>
                    <xdr:colOff>476250</xdr:colOff>
                    <xdr:row>191</xdr:row>
                    <xdr:rowOff>180975</xdr:rowOff>
                  </to>
                </anchor>
              </controlPr>
            </control>
          </mc:Choice>
        </mc:AlternateContent>
        <mc:AlternateContent xmlns:mc="http://schemas.openxmlformats.org/markup-compatibility/2006">
          <mc:Choice Requires="x14">
            <control shapeId="10677" r:id="rId255" name="Check Box 437">
              <controlPr defaultSize="0" autoFill="0" autoLine="0" autoPict="0">
                <anchor moveWithCells="1">
                  <from>
                    <xdr:col>9</xdr:col>
                    <xdr:colOff>200025</xdr:colOff>
                    <xdr:row>191</xdr:row>
                    <xdr:rowOff>142875</xdr:rowOff>
                  </from>
                  <to>
                    <xdr:col>9</xdr:col>
                    <xdr:colOff>476250</xdr:colOff>
                    <xdr:row>193</xdr:row>
                    <xdr:rowOff>19050</xdr:rowOff>
                  </to>
                </anchor>
              </controlPr>
            </control>
          </mc:Choice>
        </mc:AlternateContent>
        <mc:AlternateContent xmlns:mc="http://schemas.openxmlformats.org/markup-compatibility/2006">
          <mc:Choice Requires="x14">
            <control shapeId="10678" r:id="rId256" name="Check Box 438">
              <controlPr defaultSize="0" autoFill="0" autoLine="0" autoPict="0">
                <anchor moveWithCells="1">
                  <from>
                    <xdr:col>9</xdr:col>
                    <xdr:colOff>200025</xdr:colOff>
                    <xdr:row>192</xdr:row>
                    <xdr:rowOff>142875</xdr:rowOff>
                  </from>
                  <to>
                    <xdr:col>9</xdr:col>
                    <xdr:colOff>476250</xdr:colOff>
                    <xdr:row>194</xdr:row>
                    <xdr:rowOff>28575</xdr:rowOff>
                  </to>
                </anchor>
              </controlPr>
            </control>
          </mc:Choice>
        </mc:AlternateContent>
        <mc:AlternateContent xmlns:mc="http://schemas.openxmlformats.org/markup-compatibility/2006">
          <mc:Choice Requires="x14">
            <control shapeId="10679" r:id="rId257" name="Check Box 439">
              <controlPr defaultSize="0" autoFill="0" autoLine="0" autoPict="0">
                <anchor moveWithCells="1">
                  <from>
                    <xdr:col>9</xdr:col>
                    <xdr:colOff>200025</xdr:colOff>
                    <xdr:row>193</xdr:row>
                    <xdr:rowOff>142875</xdr:rowOff>
                  </from>
                  <to>
                    <xdr:col>9</xdr:col>
                    <xdr:colOff>476250</xdr:colOff>
                    <xdr:row>195</xdr:row>
                    <xdr:rowOff>28575</xdr:rowOff>
                  </to>
                </anchor>
              </controlPr>
            </control>
          </mc:Choice>
        </mc:AlternateContent>
        <mc:AlternateContent xmlns:mc="http://schemas.openxmlformats.org/markup-compatibility/2006">
          <mc:Choice Requires="x14">
            <control shapeId="10680" r:id="rId258" name="Check Box 440">
              <controlPr defaultSize="0" autoFill="0" autoLine="0" autoPict="0">
                <anchor moveWithCells="1">
                  <from>
                    <xdr:col>9</xdr:col>
                    <xdr:colOff>200025</xdr:colOff>
                    <xdr:row>194</xdr:row>
                    <xdr:rowOff>142875</xdr:rowOff>
                  </from>
                  <to>
                    <xdr:col>9</xdr:col>
                    <xdr:colOff>476250</xdr:colOff>
                    <xdr:row>196</xdr:row>
                    <xdr:rowOff>28575</xdr:rowOff>
                  </to>
                </anchor>
              </controlPr>
            </control>
          </mc:Choice>
        </mc:AlternateContent>
        <mc:AlternateContent xmlns:mc="http://schemas.openxmlformats.org/markup-compatibility/2006">
          <mc:Choice Requires="x14">
            <control shapeId="10681" r:id="rId259" name="Check Box 441">
              <controlPr defaultSize="0" autoFill="0" autoLine="0" autoPict="0">
                <anchor moveWithCells="1">
                  <from>
                    <xdr:col>9</xdr:col>
                    <xdr:colOff>200025</xdr:colOff>
                    <xdr:row>195</xdr:row>
                    <xdr:rowOff>142875</xdr:rowOff>
                  </from>
                  <to>
                    <xdr:col>9</xdr:col>
                    <xdr:colOff>476250</xdr:colOff>
                    <xdr:row>197</xdr:row>
                    <xdr:rowOff>47625</xdr:rowOff>
                  </to>
                </anchor>
              </controlPr>
            </control>
          </mc:Choice>
        </mc:AlternateContent>
        <mc:AlternateContent xmlns:mc="http://schemas.openxmlformats.org/markup-compatibility/2006">
          <mc:Choice Requires="x14">
            <control shapeId="10682" r:id="rId260" name="Check Box 442">
              <controlPr defaultSize="0" autoFill="0" autoLine="0" autoPict="0">
                <anchor moveWithCells="1">
                  <from>
                    <xdr:col>9</xdr:col>
                    <xdr:colOff>200025</xdr:colOff>
                    <xdr:row>196</xdr:row>
                    <xdr:rowOff>142875</xdr:rowOff>
                  </from>
                  <to>
                    <xdr:col>9</xdr:col>
                    <xdr:colOff>476250</xdr:colOff>
                    <xdr:row>198</xdr:row>
                    <xdr:rowOff>47625</xdr:rowOff>
                  </to>
                </anchor>
              </controlPr>
            </control>
          </mc:Choice>
        </mc:AlternateContent>
        <mc:AlternateContent xmlns:mc="http://schemas.openxmlformats.org/markup-compatibility/2006">
          <mc:Choice Requires="x14">
            <control shapeId="10683" r:id="rId261" name="Check Box 443">
              <controlPr defaultSize="0" autoFill="0" autoLine="0" autoPict="0">
                <anchor moveWithCells="1">
                  <from>
                    <xdr:col>9</xdr:col>
                    <xdr:colOff>200025</xdr:colOff>
                    <xdr:row>197</xdr:row>
                    <xdr:rowOff>142875</xdr:rowOff>
                  </from>
                  <to>
                    <xdr:col>9</xdr:col>
                    <xdr:colOff>476250</xdr:colOff>
                    <xdr:row>199</xdr:row>
                    <xdr:rowOff>28575</xdr:rowOff>
                  </to>
                </anchor>
              </controlPr>
            </control>
          </mc:Choice>
        </mc:AlternateContent>
        <mc:AlternateContent xmlns:mc="http://schemas.openxmlformats.org/markup-compatibility/2006">
          <mc:Choice Requires="x14">
            <control shapeId="10684" r:id="rId262" name="Check Box 444">
              <controlPr defaultSize="0" autoFill="0" autoLine="0" autoPict="0">
                <anchor moveWithCells="1">
                  <from>
                    <xdr:col>9</xdr:col>
                    <xdr:colOff>200025</xdr:colOff>
                    <xdr:row>198</xdr:row>
                    <xdr:rowOff>142875</xdr:rowOff>
                  </from>
                  <to>
                    <xdr:col>9</xdr:col>
                    <xdr:colOff>476250</xdr:colOff>
                    <xdr:row>200</xdr:row>
                    <xdr:rowOff>28575</xdr:rowOff>
                  </to>
                </anchor>
              </controlPr>
            </control>
          </mc:Choice>
        </mc:AlternateContent>
        <mc:AlternateContent xmlns:mc="http://schemas.openxmlformats.org/markup-compatibility/2006">
          <mc:Choice Requires="x14">
            <control shapeId="10685" r:id="rId263" name="Check Box 445">
              <controlPr defaultSize="0" autoFill="0" autoLine="0" autoPict="0">
                <anchor moveWithCells="1">
                  <from>
                    <xdr:col>9</xdr:col>
                    <xdr:colOff>200025</xdr:colOff>
                    <xdr:row>199</xdr:row>
                    <xdr:rowOff>142875</xdr:rowOff>
                  </from>
                  <to>
                    <xdr:col>9</xdr:col>
                    <xdr:colOff>476250</xdr:colOff>
                    <xdr:row>201</xdr:row>
                    <xdr:rowOff>28575</xdr:rowOff>
                  </to>
                </anchor>
              </controlPr>
            </control>
          </mc:Choice>
        </mc:AlternateContent>
        <mc:AlternateContent xmlns:mc="http://schemas.openxmlformats.org/markup-compatibility/2006">
          <mc:Choice Requires="x14">
            <control shapeId="10686" r:id="rId264" name="Check Box 446">
              <controlPr defaultSize="0" autoFill="0" autoLine="0" autoPict="0">
                <anchor moveWithCells="1">
                  <from>
                    <xdr:col>9</xdr:col>
                    <xdr:colOff>200025</xdr:colOff>
                    <xdr:row>200</xdr:row>
                    <xdr:rowOff>142875</xdr:rowOff>
                  </from>
                  <to>
                    <xdr:col>9</xdr:col>
                    <xdr:colOff>476250</xdr:colOff>
                    <xdr:row>202</xdr:row>
                    <xdr:rowOff>28575</xdr:rowOff>
                  </to>
                </anchor>
              </controlPr>
            </control>
          </mc:Choice>
        </mc:AlternateContent>
        <mc:AlternateContent xmlns:mc="http://schemas.openxmlformats.org/markup-compatibility/2006">
          <mc:Choice Requires="x14">
            <control shapeId="10687" r:id="rId265" name="Check Box 447">
              <controlPr defaultSize="0" autoFill="0" autoLine="0" autoPict="0">
                <anchor moveWithCells="1">
                  <from>
                    <xdr:col>9</xdr:col>
                    <xdr:colOff>200025</xdr:colOff>
                    <xdr:row>201</xdr:row>
                    <xdr:rowOff>142875</xdr:rowOff>
                  </from>
                  <to>
                    <xdr:col>9</xdr:col>
                    <xdr:colOff>476250</xdr:colOff>
                    <xdr:row>203</xdr:row>
                    <xdr:rowOff>28575</xdr:rowOff>
                  </to>
                </anchor>
              </controlPr>
            </control>
          </mc:Choice>
        </mc:AlternateContent>
        <mc:AlternateContent xmlns:mc="http://schemas.openxmlformats.org/markup-compatibility/2006">
          <mc:Choice Requires="x14">
            <control shapeId="10688" r:id="rId266" name="Check Box 448">
              <controlPr defaultSize="0" autoFill="0" autoLine="0" autoPict="0">
                <anchor moveWithCells="1">
                  <from>
                    <xdr:col>9</xdr:col>
                    <xdr:colOff>200025</xdr:colOff>
                    <xdr:row>202</xdr:row>
                    <xdr:rowOff>142875</xdr:rowOff>
                  </from>
                  <to>
                    <xdr:col>9</xdr:col>
                    <xdr:colOff>476250</xdr:colOff>
                    <xdr:row>204</xdr:row>
                    <xdr:rowOff>19050</xdr:rowOff>
                  </to>
                </anchor>
              </controlPr>
            </control>
          </mc:Choice>
        </mc:AlternateContent>
        <mc:AlternateContent xmlns:mc="http://schemas.openxmlformats.org/markup-compatibility/2006">
          <mc:Choice Requires="x14">
            <control shapeId="10689" r:id="rId267" name="Check Box 449">
              <controlPr defaultSize="0" autoFill="0" autoLine="0" autoPict="0">
                <anchor moveWithCells="1">
                  <from>
                    <xdr:col>9</xdr:col>
                    <xdr:colOff>200025</xdr:colOff>
                    <xdr:row>203</xdr:row>
                    <xdr:rowOff>142875</xdr:rowOff>
                  </from>
                  <to>
                    <xdr:col>9</xdr:col>
                    <xdr:colOff>476250</xdr:colOff>
                    <xdr:row>205</xdr:row>
                    <xdr:rowOff>0</xdr:rowOff>
                  </to>
                </anchor>
              </controlPr>
            </control>
          </mc:Choice>
        </mc:AlternateContent>
        <mc:AlternateContent xmlns:mc="http://schemas.openxmlformats.org/markup-compatibility/2006">
          <mc:Choice Requires="x14">
            <control shapeId="10690" r:id="rId268" name="Check Box 450">
              <controlPr defaultSize="0" autoFill="0" autoLine="0" autoPict="0">
                <anchor moveWithCells="1">
                  <from>
                    <xdr:col>9</xdr:col>
                    <xdr:colOff>200025</xdr:colOff>
                    <xdr:row>204</xdr:row>
                    <xdr:rowOff>142875</xdr:rowOff>
                  </from>
                  <to>
                    <xdr:col>9</xdr:col>
                    <xdr:colOff>476250</xdr:colOff>
                    <xdr:row>206</xdr:row>
                    <xdr:rowOff>0</xdr:rowOff>
                  </to>
                </anchor>
              </controlPr>
            </control>
          </mc:Choice>
        </mc:AlternateContent>
        <mc:AlternateContent xmlns:mc="http://schemas.openxmlformats.org/markup-compatibility/2006">
          <mc:Choice Requires="x14">
            <control shapeId="10691" r:id="rId269" name="Check Box 451">
              <controlPr defaultSize="0" autoFill="0" autoLine="0" autoPict="0">
                <anchor moveWithCells="1">
                  <from>
                    <xdr:col>9</xdr:col>
                    <xdr:colOff>200025</xdr:colOff>
                    <xdr:row>205</xdr:row>
                    <xdr:rowOff>142875</xdr:rowOff>
                  </from>
                  <to>
                    <xdr:col>9</xdr:col>
                    <xdr:colOff>476250</xdr:colOff>
                    <xdr:row>207</xdr:row>
                    <xdr:rowOff>28575</xdr:rowOff>
                  </to>
                </anchor>
              </controlPr>
            </control>
          </mc:Choice>
        </mc:AlternateContent>
        <mc:AlternateContent xmlns:mc="http://schemas.openxmlformats.org/markup-compatibility/2006">
          <mc:Choice Requires="x14">
            <control shapeId="10692" r:id="rId270" name="Check Box 452">
              <controlPr defaultSize="0" autoFill="0" autoLine="0" autoPict="0">
                <anchor moveWithCells="1">
                  <from>
                    <xdr:col>9</xdr:col>
                    <xdr:colOff>200025</xdr:colOff>
                    <xdr:row>206</xdr:row>
                    <xdr:rowOff>142875</xdr:rowOff>
                  </from>
                  <to>
                    <xdr:col>9</xdr:col>
                    <xdr:colOff>476250</xdr:colOff>
                    <xdr:row>208</xdr:row>
                    <xdr:rowOff>28575</xdr:rowOff>
                  </to>
                </anchor>
              </controlPr>
            </control>
          </mc:Choice>
        </mc:AlternateContent>
        <mc:AlternateContent xmlns:mc="http://schemas.openxmlformats.org/markup-compatibility/2006">
          <mc:Choice Requires="x14">
            <control shapeId="10693" r:id="rId271" name="Check Box 453">
              <controlPr defaultSize="0" autoFill="0" autoLine="0" autoPict="0">
                <anchor moveWithCells="1">
                  <from>
                    <xdr:col>9</xdr:col>
                    <xdr:colOff>200025</xdr:colOff>
                    <xdr:row>207</xdr:row>
                    <xdr:rowOff>142875</xdr:rowOff>
                  </from>
                  <to>
                    <xdr:col>9</xdr:col>
                    <xdr:colOff>476250</xdr:colOff>
                    <xdr:row>209</xdr:row>
                    <xdr:rowOff>19050</xdr:rowOff>
                  </to>
                </anchor>
              </controlPr>
            </control>
          </mc:Choice>
        </mc:AlternateContent>
        <mc:AlternateContent xmlns:mc="http://schemas.openxmlformats.org/markup-compatibility/2006">
          <mc:Choice Requires="x14">
            <control shapeId="10694" r:id="rId272" name="Check Box 454">
              <controlPr defaultSize="0" autoFill="0" autoLine="0" autoPict="0">
                <anchor moveWithCells="1">
                  <from>
                    <xdr:col>9</xdr:col>
                    <xdr:colOff>200025</xdr:colOff>
                    <xdr:row>208</xdr:row>
                    <xdr:rowOff>142875</xdr:rowOff>
                  </from>
                  <to>
                    <xdr:col>9</xdr:col>
                    <xdr:colOff>476250</xdr:colOff>
                    <xdr:row>210</xdr:row>
                    <xdr:rowOff>28575</xdr:rowOff>
                  </to>
                </anchor>
              </controlPr>
            </control>
          </mc:Choice>
        </mc:AlternateContent>
        <mc:AlternateContent xmlns:mc="http://schemas.openxmlformats.org/markup-compatibility/2006">
          <mc:Choice Requires="x14">
            <control shapeId="10695" r:id="rId273" name="Check Box 455">
              <controlPr defaultSize="0" autoFill="0" autoLine="0" autoPict="0">
                <anchor moveWithCells="1">
                  <from>
                    <xdr:col>9</xdr:col>
                    <xdr:colOff>200025</xdr:colOff>
                    <xdr:row>209</xdr:row>
                    <xdr:rowOff>142875</xdr:rowOff>
                  </from>
                  <to>
                    <xdr:col>9</xdr:col>
                    <xdr:colOff>476250</xdr:colOff>
                    <xdr:row>211</xdr:row>
                    <xdr:rowOff>47625</xdr:rowOff>
                  </to>
                </anchor>
              </controlPr>
            </control>
          </mc:Choice>
        </mc:AlternateContent>
        <mc:AlternateContent xmlns:mc="http://schemas.openxmlformats.org/markup-compatibility/2006">
          <mc:Choice Requires="x14">
            <control shapeId="10696" r:id="rId274" name="Check Box 456">
              <controlPr defaultSize="0" autoFill="0" autoLine="0" autoPict="0">
                <anchor moveWithCells="1">
                  <from>
                    <xdr:col>9</xdr:col>
                    <xdr:colOff>200025</xdr:colOff>
                    <xdr:row>210</xdr:row>
                    <xdr:rowOff>142875</xdr:rowOff>
                  </from>
                  <to>
                    <xdr:col>9</xdr:col>
                    <xdr:colOff>476250</xdr:colOff>
                    <xdr:row>212</xdr:row>
                    <xdr:rowOff>19050</xdr:rowOff>
                  </to>
                </anchor>
              </controlPr>
            </control>
          </mc:Choice>
        </mc:AlternateContent>
        <mc:AlternateContent xmlns:mc="http://schemas.openxmlformats.org/markup-compatibility/2006">
          <mc:Choice Requires="x14">
            <control shapeId="10697" r:id="rId275" name="Check Box 457">
              <controlPr defaultSize="0" autoFill="0" autoLine="0" autoPict="0">
                <anchor moveWithCells="1">
                  <from>
                    <xdr:col>9</xdr:col>
                    <xdr:colOff>200025</xdr:colOff>
                    <xdr:row>211</xdr:row>
                    <xdr:rowOff>142875</xdr:rowOff>
                  </from>
                  <to>
                    <xdr:col>9</xdr:col>
                    <xdr:colOff>476250</xdr:colOff>
                    <xdr:row>213</xdr:row>
                    <xdr:rowOff>19050</xdr:rowOff>
                  </to>
                </anchor>
              </controlPr>
            </control>
          </mc:Choice>
        </mc:AlternateContent>
        <mc:AlternateContent xmlns:mc="http://schemas.openxmlformats.org/markup-compatibility/2006">
          <mc:Choice Requires="x14">
            <control shapeId="10698" r:id="rId276" name="Check Box 458">
              <controlPr defaultSize="0" autoFill="0" autoLine="0" autoPict="0">
                <anchor moveWithCells="1">
                  <from>
                    <xdr:col>9</xdr:col>
                    <xdr:colOff>200025</xdr:colOff>
                    <xdr:row>212</xdr:row>
                    <xdr:rowOff>142875</xdr:rowOff>
                  </from>
                  <to>
                    <xdr:col>9</xdr:col>
                    <xdr:colOff>476250</xdr:colOff>
                    <xdr:row>214</xdr:row>
                    <xdr:rowOff>28575</xdr:rowOff>
                  </to>
                </anchor>
              </controlPr>
            </control>
          </mc:Choice>
        </mc:AlternateContent>
        <mc:AlternateContent xmlns:mc="http://schemas.openxmlformats.org/markup-compatibility/2006">
          <mc:Choice Requires="x14">
            <control shapeId="10699" r:id="rId277" name="Check Box 459">
              <controlPr defaultSize="0" autoFill="0" autoLine="0" autoPict="0">
                <anchor moveWithCells="1">
                  <from>
                    <xdr:col>9</xdr:col>
                    <xdr:colOff>200025</xdr:colOff>
                    <xdr:row>213</xdr:row>
                    <xdr:rowOff>142875</xdr:rowOff>
                  </from>
                  <to>
                    <xdr:col>9</xdr:col>
                    <xdr:colOff>476250</xdr:colOff>
                    <xdr:row>215</xdr:row>
                    <xdr:rowOff>28575</xdr:rowOff>
                  </to>
                </anchor>
              </controlPr>
            </control>
          </mc:Choice>
        </mc:AlternateContent>
        <mc:AlternateContent xmlns:mc="http://schemas.openxmlformats.org/markup-compatibility/2006">
          <mc:Choice Requires="x14">
            <control shapeId="10700" r:id="rId278" name="Check Box 460">
              <controlPr defaultSize="0" autoFill="0" autoLine="0" autoPict="0">
                <anchor moveWithCells="1">
                  <from>
                    <xdr:col>9</xdr:col>
                    <xdr:colOff>200025</xdr:colOff>
                    <xdr:row>214</xdr:row>
                    <xdr:rowOff>142875</xdr:rowOff>
                  </from>
                  <to>
                    <xdr:col>9</xdr:col>
                    <xdr:colOff>476250</xdr:colOff>
                    <xdr:row>216</xdr:row>
                    <xdr:rowOff>47625</xdr:rowOff>
                  </to>
                </anchor>
              </controlPr>
            </control>
          </mc:Choice>
        </mc:AlternateContent>
        <mc:AlternateContent xmlns:mc="http://schemas.openxmlformats.org/markup-compatibility/2006">
          <mc:Choice Requires="x14">
            <control shapeId="10701" r:id="rId279" name="Check Box 461">
              <controlPr defaultSize="0" autoFill="0" autoLine="0" autoPict="0">
                <anchor moveWithCells="1">
                  <from>
                    <xdr:col>9</xdr:col>
                    <xdr:colOff>200025</xdr:colOff>
                    <xdr:row>215</xdr:row>
                    <xdr:rowOff>142875</xdr:rowOff>
                  </from>
                  <to>
                    <xdr:col>9</xdr:col>
                    <xdr:colOff>476250</xdr:colOff>
                    <xdr:row>217</xdr:row>
                    <xdr:rowOff>47625</xdr:rowOff>
                  </to>
                </anchor>
              </controlPr>
            </control>
          </mc:Choice>
        </mc:AlternateContent>
        <mc:AlternateContent xmlns:mc="http://schemas.openxmlformats.org/markup-compatibility/2006">
          <mc:Choice Requires="x14">
            <control shapeId="10702" r:id="rId280" name="Check Box 462">
              <controlPr defaultSize="0" autoFill="0" autoLine="0" autoPict="0">
                <anchor moveWithCells="1">
                  <from>
                    <xdr:col>9</xdr:col>
                    <xdr:colOff>200025</xdr:colOff>
                    <xdr:row>216</xdr:row>
                    <xdr:rowOff>142875</xdr:rowOff>
                  </from>
                  <to>
                    <xdr:col>9</xdr:col>
                    <xdr:colOff>476250</xdr:colOff>
                    <xdr:row>218</xdr:row>
                    <xdr:rowOff>47625</xdr:rowOff>
                  </to>
                </anchor>
              </controlPr>
            </control>
          </mc:Choice>
        </mc:AlternateContent>
        <mc:AlternateContent xmlns:mc="http://schemas.openxmlformats.org/markup-compatibility/2006">
          <mc:Choice Requires="x14">
            <control shapeId="10703" r:id="rId281" name="Check Box 463">
              <controlPr defaultSize="0" autoFill="0" autoLine="0" autoPict="0">
                <anchor moveWithCells="1">
                  <from>
                    <xdr:col>9</xdr:col>
                    <xdr:colOff>200025</xdr:colOff>
                    <xdr:row>217</xdr:row>
                    <xdr:rowOff>142875</xdr:rowOff>
                  </from>
                  <to>
                    <xdr:col>9</xdr:col>
                    <xdr:colOff>476250</xdr:colOff>
                    <xdr:row>219</xdr:row>
                    <xdr:rowOff>28575</xdr:rowOff>
                  </to>
                </anchor>
              </controlPr>
            </control>
          </mc:Choice>
        </mc:AlternateContent>
        <mc:AlternateContent xmlns:mc="http://schemas.openxmlformats.org/markup-compatibility/2006">
          <mc:Choice Requires="x14">
            <control shapeId="10704" r:id="rId282" name="Check Box 464">
              <controlPr defaultSize="0" autoFill="0" autoLine="0" autoPict="0">
                <anchor moveWithCells="1">
                  <from>
                    <xdr:col>9</xdr:col>
                    <xdr:colOff>200025</xdr:colOff>
                    <xdr:row>218</xdr:row>
                    <xdr:rowOff>142875</xdr:rowOff>
                  </from>
                  <to>
                    <xdr:col>9</xdr:col>
                    <xdr:colOff>476250</xdr:colOff>
                    <xdr:row>220</xdr:row>
                    <xdr:rowOff>47625</xdr:rowOff>
                  </to>
                </anchor>
              </controlPr>
            </control>
          </mc:Choice>
        </mc:AlternateContent>
        <mc:AlternateContent xmlns:mc="http://schemas.openxmlformats.org/markup-compatibility/2006">
          <mc:Choice Requires="x14">
            <control shapeId="10705" r:id="rId283" name="Check Box 465">
              <controlPr defaultSize="0" autoFill="0" autoLine="0" autoPict="0">
                <anchor moveWithCells="1">
                  <from>
                    <xdr:col>9</xdr:col>
                    <xdr:colOff>200025</xdr:colOff>
                    <xdr:row>219</xdr:row>
                    <xdr:rowOff>142875</xdr:rowOff>
                  </from>
                  <to>
                    <xdr:col>9</xdr:col>
                    <xdr:colOff>476250</xdr:colOff>
                    <xdr:row>221</xdr:row>
                    <xdr:rowOff>47625</xdr:rowOff>
                  </to>
                </anchor>
              </controlPr>
            </control>
          </mc:Choice>
        </mc:AlternateContent>
        <mc:AlternateContent xmlns:mc="http://schemas.openxmlformats.org/markup-compatibility/2006">
          <mc:Choice Requires="x14">
            <control shapeId="10706" r:id="rId284" name="Check Box 466">
              <controlPr defaultSize="0" autoFill="0" autoLine="0" autoPict="0">
                <anchor moveWithCells="1">
                  <from>
                    <xdr:col>9</xdr:col>
                    <xdr:colOff>200025</xdr:colOff>
                    <xdr:row>220</xdr:row>
                    <xdr:rowOff>142875</xdr:rowOff>
                  </from>
                  <to>
                    <xdr:col>9</xdr:col>
                    <xdr:colOff>476250</xdr:colOff>
                    <xdr:row>222</xdr:row>
                    <xdr:rowOff>28575</xdr:rowOff>
                  </to>
                </anchor>
              </controlPr>
            </control>
          </mc:Choice>
        </mc:AlternateContent>
        <mc:AlternateContent xmlns:mc="http://schemas.openxmlformats.org/markup-compatibility/2006">
          <mc:Choice Requires="x14">
            <control shapeId="10707" r:id="rId285" name="Check Box 467">
              <controlPr defaultSize="0" autoFill="0" autoLine="0" autoPict="0">
                <anchor moveWithCells="1">
                  <from>
                    <xdr:col>9</xdr:col>
                    <xdr:colOff>200025</xdr:colOff>
                    <xdr:row>221</xdr:row>
                    <xdr:rowOff>142875</xdr:rowOff>
                  </from>
                  <to>
                    <xdr:col>9</xdr:col>
                    <xdr:colOff>476250</xdr:colOff>
                    <xdr:row>223</xdr:row>
                    <xdr:rowOff>28575</xdr:rowOff>
                  </to>
                </anchor>
              </controlPr>
            </control>
          </mc:Choice>
        </mc:AlternateContent>
        <mc:AlternateContent xmlns:mc="http://schemas.openxmlformats.org/markup-compatibility/2006">
          <mc:Choice Requires="x14">
            <control shapeId="10708" r:id="rId286" name="Check Box 468">
              <controlPr defaultSize="0" autoFill="0" autoLine="0" autoPict="0">
                <anchor moveWithCells="1">
                  <from>
                    <xdr:col>9</xdr:col>
                    <xdr:colOff>200025</xdr:colOff>
                    <xdr:row>222</xdr:row>
                    <xdr:rowOff>142875</xdr:rowOff>
                  </from>
                  <to>
                    <xdr:col>9</xdr:col>
                    <xdr:colOff>476250</xdr:colOff>
                    <xdr:row>224</xdr:row>
                    <xdr:rowOff>38100</xdr:rowOff>
                  </to>
                </anchor>
              </controlPr>
            </control>
          </mc:Choice>
        </mc:AlternateContent>
        <mc:AlternateContent xmlns:mc="http://schemas.openxmlformats.org/markup-compatibility/2006">
          <mc:Choice Requires="x14">
            <control shapeId="10714" r:id="rId287" name="Option Button 474">
              <controlPr defaultSize="0" autoFill="0" autoLine="0" autoPict="0" macro="[0]!Direct_wEncryptedDevice_CheckboxesInvisible">
                <anchor moveWithCells="1">
                  <from>
                    <xdr:col>3</xdr:col>
                    <xdr:colOff>200025</xdr:colOff>
                    <xdr:row>1</xdr:row>
                    <xdr:rowOff>0</xdr:rowOff>
                  </from>
                  <to>
                    <xdr:col>3</xdr:col>
                    <xdr:colOff>476250</xdr:colOff>
                    <xdr:row>2</xdr:row>
                    <xdr:rowOff>19050</xdr:rowOff>
                  </to>
                </anchor>
              </controlPr>
            </control>
          </mc:Choice>
        </mc:AlternateContent>
        <mc:AlternateContent xmlns:mc="http://schemas.openxmlformats.org/markup-compatibility/2006">
          <mc:Choice Requires="x14">
            <control shapeId="10715" r:id="rId288" name="Option Button 475">
              <controlPr defaultSize="0" autoFill="0" autoLine="0" autoPict="0" macro="[0]!Direct_ValidatedPADSS_CheckboxesInvisible">
                <anchor moveWithCells="1">
                  <from>
                    <xdr:col>3</xdr:col>
                    <xdr:colOff>209550</xdr:colOff>
                    <xdr:row>4</xdr:row>
                    <xdr:rowOff>142875</xdr:rowOff>
                  </from>
                  <to>
                    <xdr:col>3</xdr:col>
                    <xdr:colOff>514350</xdr:colOff>
                    <xdr:row>6</xdr:row>
                    <xdr:rowOff>0</xdr:rowOff>
                  </to>
                </anchor>
              </controlPr>
            </control>
          </mc:Choice>
        </mc:AlternateContent>
        <mc:AlternateContent xmlns:mc="http://schemas.openxmlformats.org/markup-compatibility/2006">
          <mc:Choice Requires="x14">
            <control shapeId="10720" r:id="rId289" name="Check Box 480">
              <controlPr defaultSize="0" autoFill="0" autoLine="0" autoPict="0">
                <anchor moveWithCells="1">
                  <from>
                    <xdr:col>9</xdr:col>
                    <xdr:colOff>200025</xdr:colOff>
                    <xdr:row>57</xdr:row>
                    <xdr:rowOff>152400</xdr:rowOff>
                  </from>
                  <to>
                    <xdr:col>9</xdr:col>
                    <xdr:colOff>476250</xdr:colOff>
                    <xdr:row>59</xdr:row>
                    <xdr:rowOff>19050</xdr:rowOff>
                  </to>
                </anchor>
              </controlPr>
            </control>
          </mc:Choice>
        </mc:AlternateContent>
        <mc:AlternateContent xmlns:mc="http://schemas.openxmlformats.org/markup-compatibility/2006">
          <mc:Choice Requires="x14">
            <control shapeId="10722" r:id="rId290" name="Check Box 482">
              <controlPr defaultSize="0" autoFill="0" autoLine="0" autoPict="0">
                <anchor moveWithCells="1">
                  <from>
                    <xdr:col>9</xdr:col>
                    <xdr:colOff>200025</xdr:colOff>
                    <xdr:row>51</xdr:row>
                    <xdr:rowOff>123825</xdr:rowOff>
                  </from>
                  <to>
                    <xdr:col>9</xdr:col>
                    <xdr:colOff>476250</xdr:colOff>
                    <xdr:row>53</xdr:row>
                    <xdr:rowOff>0</xdr:rowOff>
                  </to>
                </anchor>
              </controlPr>
            </control>
          </mc:Choice>
        </mc:AlternateContent>
        <mc:AlternateContent xmlns:mc="http://schemas.openxmlformats.org/markup-compatibility/2006">
          <mc:Choice Requires="x14">
            <control shapeId="10724" r:id="rId291" name="Check Box 484">
              <controlPr defaultSize="0" autoFill="0" autoLine="0" autoPict="0">
                <anchor moveWithCells="1">
                  <from>
                    <xdr:col>13</xdr:col>
                    <xdr:colOff>447675</xdr:colOff>
                    <xdr:row>52</xdr:row>
                    <xdr:rowOff>133350</xdr:rowOff>
                  </from>
                  <to>
                    <xdr:col>13</xdr:col>
                    <xdr:colOff>781050</xdr:colOff>
                    <xdr:row>54</xdr:row>
                    <xdr:rowOff>38100</xdr:rowOff>
                  </to>
                </anchor>
              </controlPr>
            </control>
          </mc:Choice>
        </mc:AlternateContent>
        <mc:AlternateContent xmlns:mc="http://schemas.openxmlformats.org/markup-compatibility/2006">
          <mc:Choice Requires="x14">
            <control shapeId="10734" r:id="rId292" name="Check Box 494">
              <controlPr defaultSize="0" autoFill="0" autoLine="0" autoPict="0">
                <anchor moveWithCells="1">
                  <from>
                    <xdr:col>13</xdr:col>
                    <xdr:colOff>447675</xdr:colOff>
                    <xdr:row>53</xdr:row>
                    <xdr:rowOff>133350</xdr:rowOff>
                  </from>
                  <to>
                    <xdr:col>13</xdr:col>
                    <xdr:colOff>781050</xdr:colOff>
                    <xdr:row>55</xdr:row>
                    <xdr:rowOff>38100</xdr:rowOff>
                  </to>
                </anchor>
              </controlPr>
            </control>
          </mc:Choice>
        </mc:AlternateContent>
        <mc:AlternateContent xmlns:mc="http://schemas.openxmlformats.org/markup-compatibility/2006">
          <mc:Choice Requires="x14">
            <control shapeId="10735" r:id="rId293" name="Check Box 495">
              <controlPr defaultSize="0" autoFill="0" autoLine="0" autoPict="0">
                <anchor moveWithCells="1">
                  <from>
                    <xdr:col>13</xdr:col>
                    <xdr:colOff>447675</xdr:colOff>
                    <xdr:row>54</xdr:row>
                    <xdr:rowOff>133350</xdr:rowOff>
                  </from>
                  <to>
                    <xdr:col>13</xdr:col>
                    <xdr:colOff>781050</xdr:colOff>
                    <xdr:row>56</xdr:row>
                    <xdr:rowOff>76200</xdr:rowOff>
                  </to>
                </anchor>
              </controlPr>
            </control>
          </mc:Choice>
        </mc:AlternateContent>
        <mc:AlternateContent xmlns:mc="http://schemas.openxmlformats.org/markup-compatibility/2006">
          <mc:Choice Requires="x14">
            <control shapeId="10736" r:id="rId294" name="Check Box 496">
              <controlPr defaultSize="0" autoFill="0" autoLine="0" autoPict="0">
                <anchor moveWithCells="1">
                  <from>
                    <xdr:col>13</xdr:col>
                    <xdr:colOff>447675</xdr:colOff>
                    <xdr:row>55</xdr:row>
                    <xdr:rowOff>133350</xdr:rowOff>
                  </from>
                  <to>
                    <xdr:col>13</xdr:col>
                    <xdr:colOff>781050</xdr:colOff>
                    <xdr:row>57</xdr:row>
                    <xdr:rowOff>57150</xdr:rowOff>
                  </to>
                </anchor>
              </controlPr>
            </control>
          </mc:Choice>
        </mc:AlternateContent>
        <mc:AlternateContent xmlns:mc="http://schemas.openxmlformats.org/markup-compatibility/2006">
          <mc:Choice Requires="x14">
            <control shapeId="10737" r:id="rId295" name="Check Box 497">
              <controlPr defaultSize="0" autoFill="0" autoLine="0" autoPict="0">
                <anchor moveWithCells="1">
                  <from>
                    <xdr:col>13</xdr:col>
                    <xdr:colOff>447675</xdr:colOff>
                    <xdr:row>56</xdr:row>
                    <xdr:rowOff>133350</xdr:rowOff>
                  </from>
                  <to>
                    <xdr:col>13</xdr:col>
                    <xdr:colOff>781050</xdr:colOff>
                    <xdr:row>58</xdr:row>
                    <xdr:rowOff>57150</xdr:rowOff>
                  </to>
                </anchor>
              </controlPr>
            </control>
          </mc:Choice>
        </mc:AlternateContent>
        <mc:AlternateContent xmlns:mc="http://schemas.openxmlformats.org/markup-compatibility/2006">
          <mc:Choice Requires="x14">
            <control shapeId="10738" r:id="rId296" name="Check Box 498">
              <controlPr defaultSize="0" autoFill="0" autoLine="0" autoPict="0">
                <anchor moveWithCells="1">
                  <from>
                    <xdr:col>13</xdr:col>
                    <xdr:colOff>447675</xdr:colOff>
                    <xdr:row>57</xdr:row>
                    <xdr:rowOff>133350</xdr:rowOff>
                  </from>
                  <to>
                    <xdr:col>13</xdr:col>
                    <xdr:colOff>781050</xdr:colOff>
                    <xdr:row>59</xdr:row>
                    <xdr:rowOff>66675</xdr:rowOff>
                  </to>
                </anchor>
              </controlPr>
            </control>
          </mc:Choice>
        </mc:AlternateContent>
        <mc:AlternateContent xmlns:mc="http://schemas.openxmlformats.org/markup-compatibility/2006">
          <mc:Choice Requires="x14">
            <control shapeId="10739" r:id="rId297" name="Check Box 499">
              <controlPr defaultSize="0" autoFill="0" autoLine="0" autoPict="0">
                <anchor moveWithCells="1">
                  <from>
                    <xdr:col>13</xdr:col>
                    <xdr:colOff>447675</xdr:colOff>
                    <xdr:row>58</xdr:row>
                    <xdr:rowOff>133350</xdr:rowOff>
                  </from>
                  <to>
                    <xdr:col>13</xdr:col>
                    <xdr:colOff>781050</xdr:colOff>
                    <xdr:row>60</xdr:row>
                    <xdr:rowOff>76200</xdr:rowOff>
                  </to>
                </anchor>
              </controlPr>
            </control>
          </mc:Choice>
        </mc:AlternateContent>
        <mc:AlternateContent xmlns:mc="http://schemas.openxmlformats.org/markup-compatibility/2006">
          <mc:Choice Requires="x14">
            <control shapeId="10740" r:id="rId298" name="Check Box 500">
              <controlPr defaultSize="0" autoFill="0" autoLine="0" autoPict="0">
                <anchor moveWithCells="1">
                  <from>
                    <xdr:col>13</xdr:col>
                    <xdr:colOff>447675</xdr:colOff>
                    <xdr:row>59</xdr:row>
                    <xdr:rowOff>133350</xdr:rowOff>
                  </from>
                  <to>
                    <xdr:col>13</xdr:col>
                    <xdr:colOff>781050</xdr:colOff>
                    <xdr:row>61</xdr:row>
                    <xdr:rowOff>57150</xdr:rowOff>
                  </to>
                </anchor>
              </controlPr>
            </control>
          </mc:Choice>
        </mc:AlternateContent>
        <mc:AlternateContent xmlns:mc="http://schemas.openxmlformats.org/markup-compatibility/2006">
          <mc:Choice Requires="x14">
            <control shapeId="10741" r:id="rId299" name="Check Box 501">
              <controlPr defaultSize="0" autoFill="0" autoLine="0" autoPict="0">
                <anchor moveWithCells="1">
                  <from>
                    <xdr:col>13</xdr:col>
                    <xdr:colOff>447675</xdr:colOff>
                    <xdr:row>60</xdr:row>
                    <xdr:rowOff>133350</xdr:rowOff>
                  </from>
                  <to>
                    <xdr:col>13</xdr:col>
                    <xdr:colOff>781050</xdr:colOff>
                    <xdr:row>62</xdr:row>
                    <xdr:rowOff>38100</xdr:rowOff>
                  </to>
                </anchor>
              </controlPr>
            </control>
          </mc:Choice>
        </mc:AlternateContent>
        <mc:AlternateContent xmlns:mc="http://schemas.openxmlformats.org/markup-compatibility/2006">
          <mc:Choice Requires="x14">
            <control shapeId="10742" r:id="rId300" name="Check Box 502">
              <controlPr defaultSize="0" autoFill="0" autoLine="0" autoPict="0">
                <anchor moveWithCells="1">
                  <from>
                    <xdr:col>14</xdr:col>
                    <xdr:colOff>447675</xdr:colOff>
                    <xdr:row>61</xdr:row>
                    <xdr:rowOff>133350</xdr:rowOff>
                  </from>
                  <to>
                    <xdr:col>14</xdr:col>
                    <xdr:colOff>781050</xdr:colOff>
                    <xdr:row>63</xdr:row>
                    <xdr:rowOff>57150</xdr:rowOff>
                  </to>
                </anchor>
              </controlPr>
            </control>
          </mc:Choice>
        </mc:AlternateContent>
        <mc:AlternateContent xmlns:mc="http://schemas.openxmlformats.org/markup-compatibility/2006">
          <mc:Choice Requires="x14">
            <control shapeId="10743" r:id="rId301" name="Check Box 503">
              <controlPr defaultSize="0" autoFill="0" autoLine="0" autoPict="0">
                <anchor moveWithCells="1">
                  <from>
                    <xdr:col>14</xdr:col>
                    <xdr:colOff>447675</xdr:colOff>
                    <xdr:row>62</xdr:row>
                    <xdr:rowOff>133350</xdr:rowOff>
                  </from>
                  <to>
                    <xdr:col>14</xdr:col>
                    <xdr:colOff>781050</xdr:colOff>
                    <xdr:row>64</xdr:row>
                    <xdr:rowOff>57150</xdr:rowOff>
                  </to>
                </anchor>
              </controlPr>
            </control>
          </mc:Choice>
        </mc:AlternateContent>
        <mc:AlternateContent xmlns:mc="http://schemas.openxmlformats.org/markup-compatibility/2006">
          <mc:Choice Requires="x14">
            <control shapeId="10744" r:id="rId302" name="Check Box 504">
              <controlPr defaultSize="0" autoFill="0" autoLine="0" autoPict="0">
                <anchor moveWithCells="1">
                  <from>
                    <xdr:col>14</xdr:col>
                    <xdr:colOff>447675</xdr:colOff>
                    <xdr:row>63</xdr:row>
                    <xdr:rowOff>133350</xdr:rowOff>
                  </from>
                  <to>
                    <xdr:col>14</xdr:col>
                    <xdr:colOff>781050</xdr:colOff>
                    <xdr:row>65</xdr:row>
                    <xdr:rowOff>19050</xdr:rowOff>
                  </to>
                </anchor>
              </controlPr>
            </control>
          </mc:Choice>
        </mc:AlternateContent>
        <mc:AlternateContent xmlns:mc="http://schemas.openxmlformats.org/markup-compatibility/2006">
          <mc:Choice Requires="x14">
            <control shapeId="10745" r:id="rId303" name="Check Box 505">
              <controlPr defaultSize="0" autoFill="0" autoLine="0" autoPict="0">
                <anchor moveWithCells="1">
                  <from>
                    <xdr:col>14</xdr:col>
                    <xdr:colOff>447675</xdr:colOff>
                    <xdr:row>64</xdr:row>
                    <xdr:rowOff>133350</xdr:rowOff>
                  </from>
                  <to>
                    <xdr:col>14</xdr:col>
                    <xdr:colOff>781050</xdr:colOff>
                    <xdr:row>66</xdr:row>
                    <xdr:rowOff>28575</xdr:rowOff>
                  </to>
                </anchor>
              </controlPr>
            </control>
          </mc:Choice>
        </mc:AlternateContent>
        <mc:AlternateContent xmlns:mc="http://schemas.openxmlformats.org/markup-compatibility/2006">
          <mc:Choice Requires="x14">
            <control shapeId="10746" r:id="rId304" name="Check Box 506">
              <controlPr defaultSize="0" autoFill="0" autoLine="0" autoPict="0">
                <anchor moveWithCells="1">
                  <from>
                    <xdr:col>14</xdr:col>
                    <xdr:colOff>457200</xdr:colOff>
                    <xdr:row>65</xdr:row>
                    <xdr:rowOff>85725</xdr:rowOff>
                  </from>
                  <to>
                    <xdr:col>14</xdr:col>
                    <xdr:colOff>790575</xdr:colOff>
                    <xdr:row>67</xdr:row>
                    <xdr:rowOff>28575</xdr:rowOff>
                  </to>
                </anchor>
              </controlPr>
            </control>
          </mc:Choice>
        </mc:AlternateContent>
        <mc:AlternateContent xmlns:mc="http://schemas.openxmlformats.org/markup-compatibility/2006">
          <mc:Choice Requires="x14">
            <control shapeId="10747" r:id="rId305" name="Check Box 507">
              <controlPr defaultSize="0" autoFill="0" autoLine="0" autoPict="0">
                <anchor moveWithCells="1">
                  <from>
                    <xdr:col>14</xdr:col>
                    <xdr:colOff>457200</xdr:colOff>
                    <xdr:row>66</xdr:row>
                    <xdr:rowOff>114300</xdr:rowOff>
                  </from>
                  <to>
                    <xdr:col>14</xdr:col>
                    <xdr:colOff>790575</xdr:colOff>
                    <xdr:row>68</xdr:row>
                    <xdr:rowOff>28575</xdr:rowOff>
                  </to>
                </anchor>
              </controlPr>
            </control>
          </mc:Choice>
        </mc:AlternateContent>
        <mc:AlternateContent xmlns:mc="http://schemas.openxmlformats.org/markup-compatibility/2006">
          <mc:Choice Requires="x14">
            <control shapeId="10748" r:id="rId306" name="Check Box 508">
              <controlPr defaultSize="0" autoFill="0" autoLine="0" autoPict="0">
                <anchor moveWithCells="1">
                  <from>
                    <xdr:col>14</xdr:col>
                    <xdr:colOff>447675</xdr:colOff>
                    <xdr:row>67</xdr:row>
                    <xdr:rowOff>133350</xdr:rowOff>
                  </from>
                  <to>
                    <xdr:col>14</xdr:col>
                    <xdr:colOff>781050</xdr:colOff>
                    <xdr:row>69</xdr:row>
                    <xdr:rowOff>19050</xdr:rowOff>
                  </to>
                </anchor>
              </controlPr>
            </control>
          </mc:Choice>
        </mc:AlternateContent>
        <mc:AlternateContent xmlns:mc="http://schemas.openxmlformats.org/markup-compatibility/2006">
          <mc:Choice Requires="x14">
            <control shapeId="10749" r:id="rId307" name="Check Box 509">
              <controlPr defaultSize="0" autoFill="0" autoLine="0" autoPict="0">
                <anchor moveWithCells="1">
                  <from>
                    <xdr:col>14</xdr:col>
                    <xdr:colOff>447675</xdr:colOff>
                    <xdr:row>68</xdr:row>
                    <xdr:rowOff>133350</xdr:rowOff>
                  </from>
                  <to>
                    <xdr:col>14</xdr:col>
                    <xdr:colOff>781050</xdr:colOff>
                    <xdr:row>70</xdr:row>
                    <xdr:rowOff>47625</xdr:rowOff>
                  </to>
                </anchor>
              </controlPr>
            </control>
          </mc:Choice>
        </mc:AlternateContent>
        <mc:AlternateContent xmlns:mc="http://schemas.openxmlformats.org/markup-compatibility/2006">
          <mc:Choice Requires="x14">
            <control shapeId="10750" r:id="rId308" name="Check Box 510">
              <controlPr defaultSize="0" autoFill="0" autoLine="0" autoPict="0">
                <anchor moveWithCells="1">
                  <from>
                    <xdr:col>14</xdr:col>
                    <xdr:colOff>447675</xdr:colOff>
                    <xdr:row>69</xdr:row>
                    <xdr:rowOff>133350</xdr:rowOff>
                  </from>
                  <to>
                    <xdr:col>14</xdr:col>
                    <xdr:colOff>781050</xdr:colOff>
                    <xdr:row>71</xdr:row>
                    <xdr:rowOff>57150</xdr:rowOff>
                  </to>
                </anchor>
              </controlPr>
            </control>
          </mc:Choice>
        </mc:AlternateContent>
        <mc:AlternateContent xmlns:mc="http://schemas.openxmlformats.org/markup-compatibility/2006">
          <mc:Choice Requires="x14">
            <control shapeId="10751" r:id="rId309" name="Check Box 511">
              <controlPr defaultSize="0" autoFill="0" autoLine="0" autoPict="0">
                <anchor moveWithCells="1">
                  <from>
                    <xdr:col>14</xdr:col>
                    <xdr:colOff>447675</xdr:colOff>
                    <xdr:row>70</xdr:row>
                    <xdr:rowOff>133350</xdr:rowOff>
                  </from>
                  <to>
                    <xdr:col>14</xdr:col>
                    <xdr:colOff>781050</xdr:colOff>
                    <xdr:row>72</xdr:row>
                    <xdr:rowOff>28575</xdr:rowOff>
                  </to>
                </anchor>
              </controlPr>
            </control>
          </mc:Choice>
        </mc:AlternateContent>
        <mc:AlternateContent xmlns:mc="http://schemas.openxmlformats.org/markup-compatibility/2006">
          <mc:Choice Requires="x14">
            <control shapeId="10752" r:id="rId310" name="Check Box 512">
              <controlPr defaultSize="0" autoFill="0" autoLine="0" autoPict="0">
                <anchor moveWithCells="1">
                  <from>
                    <xdr:col>14</xdr:col>
                    <xdr:colOff>447675</xdr:colOff>
                    <xdr:row>71</xdr:row>
                    <xdr:rowOff>133350</xdr:rowOff>
                  </from>
                  <to>
                    <xdr:col>14</xdr:col>
                    <xdr:colOff>781050</xdr:colOff>
                    <xdr:row>73</xdr:row>
                    <xdr:rowOff>38100</xdr:rowOff>
                  </to>
                </anchor>
              </controlPr>
            </control>
          </mc:Choice>
        </mc:AlternateContent>
        <mc:AlternateContent xmlns:mc="http://schemas.openxmlformats.org/markup-compatibility/2006">
          <mc:Choice Requires="x14">
            <control shapeId="10753" r:id="rId311" name="Check Box 513">
              <controlPr defaultSize="0" autoFill="0" autoLine="0" autoPict="0">
                <anchor moveWithCells="1">
                  <from>
                    <xdr:col>14</xdr:col>
                    <xdr:colOff>447675</xdr:colOff>
                    <xdr:row>72</xdr:row>
                    <xdr:rowOff>133350</xdr:rowOff>
                  </from>
                  <to>
                    <xdr:col>14</xdr:col>
                    <xdr:colOff>781050</xdr:colOff>
                    <xdr:row>74</xdr:row>
                    <xdr:rowOff>28575</xdr:rowOff>
                  </to>
                </anchor>
              </controlPr>
            </control>
          </mc:Choice>
        </mc:AlternateContent>
        <mc:AlternateContent xmlns:mc="http://schemas.openxmlformats.org/markup-compatibility/2006">
          <mc:Choice Requires="x14">
            <control shapeId="10754" r:id="rId312" name="Check Box 514">
              <controlPr defaultSize="0" autoFill="0" autoLine="0" autoPict="0">
                <anchor moveWithCells="1">
                  <from>
                    <xdr:col>14</xdr:col>
                    <xdr:colOff>447675</xdr:colOff>
                    <xdr:row>73</xdr:row>
                    <xdr:rowOff>133350</xdr:rowOff>
                  </from>
                  <to>
                    <xdr:col>14</xdr:col>
                    <xdr:colOff>781050</xdr:colOff>
                    <xdr:row>75</xdr:row>
                    <xdr:rowOff>19050</xdr:rowOff>
                  </to>
                </anchor>
              </controlPr>
            </control>
          </mc:Choice>
        </mc:AlternateContent>
        <mc:AlternateContent xmlns:mc="http://schemas.openxmlformats.org/markup-compatibility/2006">
          <mc:Choice Requires="x14">
            <control shapeId="10755" r:id="rId313" name="Check Box 515">
              <controlPr defaultSize="0" autoFill="0" autoLine="0" autoPict="0">
                <anchor moveWithCells="1">
                  <from>
                    <xdr:col>14</xdr:col>
                    <xdr:colOff>447675</xdr:colOff>
                    <xdr:row>74</xdr:row>
                    <xdr:rowOff>133350</xdr:rowOff>
                  </from>
                  <to>
                    <xdr:col>14</xdr:col>
                    <xdr:colOff>781050</xdr:colOff>
                    <xdr:row>76</xdr:row>
                    <xdr:rowOff>38100</xdr:rowOff>
                  </to>
                </anchor>
              </controlPr>
            </control>
          </mc:Choice>
        </mc:AlternateContent>
        <mc:AlternateContent xmlns:mc="http://schemas.openxmlformats.org/markup-compatibility/2006">
          <mc:Choice Requires="x14">
            <control shapeId="10756" r:id="rId314" name="Check Box 516">
              <controlPr defaultSize="0" autoFill="0" autoLine="0" autoPict="0">
                <anchor moveWithCells="1">
                  <from>
                    <xdr:col>14</xdr:col>
                    <xdr:colOff>447675</xdr:colOff>
                    <xdr:row>75</xdr:row>
                    <xdr:rowOff>133350</xdr:rowOff>
                  </from>
                  <to>
                    <xdr:col>14</xdr:col>
                    <xdr:colOff>781050</xdr:colOff>
                    <xdr:row>77</xdr:row>
                    <xdr:rowOff>28575</xdr:rowOff>
                  </to>
                </anchor>
              </controlPr>
            </control>
          </mc:Choice>
        </mc:AlternateContent>
        <mc:AlternateContent xmlns:mc="http://schemas.openxmlformats.org/markup-compatibility/2006">
          <mc:Choice Requires="x14">
            <control shapeId="10757" r:id="rId315" name="Check Box 517">
              <controlPr defaultSize="0" autoFill="0" autoLine="0" autoPict="0">
                <anchor moveWithCells="1">
                  <from>
                    <xdr:col>14</xdr:col>
                    <xdr:colOff>447675</xdr:colOff>
                    <xdr:row>76</xdr:row>
                    <xdr:rowOff>133350</xdr:rowOff>
                  </from>
                  <to>
                    <xdr:col>14</xdr:col>
                    <xdr:colOff>781050</xdr:colOff>
                    <xdr:row>78</xdr:row>
                    <xdr:rowOff>28575</xdr:rowOff>
                  </to>
                </anchor>
              </controlPr>
            </control>
          </mc:Choice>
        </mc:AlternateContent>
        <mc:AlternateContent xmlns:mc="http://schemas.openxmlformats.org/markup-compatibility/2006">
          <mc:Choice Requires="x14">
            <control shapeId="10758" r:id="rId316" name="Check Box 518">
              <controlPr defaultSize="0" autoFill="0" autoLine="0" autoPict="0">
                <anchor moveWithCells="1">
                  <from>
                    <xdr:col>14</xdr:col>
                    <xdr:colOff>447675</xdr:colOff>
                    <xdr:row>77</xdr:row>
                    <xdr:rowOff>133350</xdr:rowOff>
                  </from>
                  <to>
                    <xdr:col>14</xdr:col>
                    <xdr:colOff>781050</xdr:colOff>
                    <xdr:row>79</xdr:row>
                    <xdr:rowOff>47625</xdr:rowOff>
                  </to>
                </anchor>
              </controlPr>
            </control>
          </mc:Choice>
        </mc:AlternateContent>
        <mc:AlternateContent xmlns:mc="http://schemas.openxmlformats.org/markup-compatibility/2006">
          <mc:Choice Requires="x14">
            <control shapeId="10759" r:id="rId317" name="Check Box 519">
              <controlPr defaultSize="0" autoFill="0" autoLine="0" autoPict="0">
                <anchor moveWithCells="1">
                  <from>
                    <xdr:col>14</xdr:col>
                    <xdr:colOff>447675</xdr:colOff>
                    <xdr:row>78</xdr:row>
                    <xdr:rowOff>133350</xdr:rowOff>
                  </from>
                  <to>
                    <xdr:col>14</xdr:col>
                    <xdr:colOff>781050</xdr:colOff>
                    <xdr:row>80</xdr:row>
                    <xdr:rowOff>47625</xdr:rowOff>
                  </to>
                </anchor>
              </controlPr>
            </control>
          </mc:Choice>
        </mc:AlternateContent>
        <mc:AlternateContent xmlns:mc="http://schemas.openxmlformats.org/markup-compatibility/2006">
          <mc:Choice Requires="x14">
            <control shapeId="10760" r:id="rId318" name="Check Box 520">
              <controlPr defaultSize="0" autoFill="0" autoLine="0" autoPict="0">
                <anchor moveWithCells="1">
                  <from>
                    <xdr:col>14</xdr:col>
                    <xdr:colOff>447675</xdr:colOff>
                    <xdr:row>79</xdr:row>
                    <xdr:rowOff>133350</xdr:rowOff>
                  </from>
                  <to>
                    <xdr:col>14</xdr:col>
                    <xdr:colOff>781050</xdr:colOff>
                    <xdr:row>81</xdr:row>
                    <xdr:rowOff>57150</xdr:rowOff>
                  </to>
                </anchor>
              </controlPr>
            </control>
          </mc:Choice>
        </mc:AlternateContent>
        <mc:AlternateContent xmlns:mc="http://schemas.openxmlformats.org/markup-compatibility/2006">
          <mc:Choice Requires="x14">
            <control shapeId="10761" r:id="rId319" name="Check Box 521">
              <controlPr defaultSize="0" autoFill="0" autoLine="0" autoPict="0">
                <anchor moveWithCells="1">
                  <from>
                    <xdr:col>14</xdr:col>
                    <xdr:colOff>447675</xdr:colOff>
                    <xdr:row>80</xdr:row>
                    <xdr:rowOff>133350</xdr:rowOff>
                  </from>
                  <to>
                    <xdr:col>14</xdr:col>
                    <xdr:colOff>781050</xdr:colOff>
                    <xdr:row>82</xdr:row>
                    <xdr:rowOff>28575</xdr:rowOff>
                  </to>
                </anchor>
              </controlPr>
            </control>
          </mc:Choice>
        </mc:AlternateContent>
        <mc:AlternateContent xmlns:mc="http://schemas.openxmlformats.org/markup-compatibility/2006">
          <mc:Choice Requires="x14">
            <control shapeId="10762" r:id="rId320" name="Check Box 522">
              <controlPr defaultSize="0" autoFill="0" autoLine="0" autoPict="0">
                <anchor moveWithCells="1">
                  <from>
                    <xdr:col>14</xdr:col>
                    <xdr:colOff>447675</xdr:colOff>
                    <xdr:row>81</xdr:row>
                    <xdr:rowOff>133350</xdr:rowOff>
                  </from>
                  <to>
                    <xdr:col>14</xdr:col>
                    <xdr:colOff>781050</xdr:colOff>
                    <xdr:row>83</xdr:row>
                    <xdr:rowOff>19050</xdr:rowOff>
                  </to>
                </anchor>
              </controlPr>
            </control>
          </mc:Choice>
        </mc:AlternateContent>
        <mc:AlternateContent xmlns:mc="http://schemas.openxmlformats.org/markup-compatibility/2006">
          <mc:Choice Requires="x14">
            <control shapeId="10763" r:id="rId321" name="Check Box 523">
              <controlPr defaultSize="0" autoFill="0" autoLine="0" autoPict="0">
                <anchor moveWithCells="1">
                  <from>
                    <xdr:col>14</xdr:col>
                    <xdr:colOff>447675</xdr:colOff>
                    <xdr:row>82</xdr:row>
                    <xdr:rowOff>133350</xdr:rowOff>
                  </from>
                  <to>
                    <xdr:col>14</xdr:col>
                    <xdr:colOff>781050</xdr:colOff>
                    <xdr:row>84</xdr:row>
                    <xdr:rowOff>28575</xdr:rowOff>
                  </to>
                </anchor>
              </controlPr>
            </control>
          </mc:Choice>
        </mc:AlternateContent>
        <mc:AlternateContent xmlns:mc="http://schemas.openxmlformats.org/markup-compatibility/2006">
          <mc:Choice Requires="x14">
            <control shapeId="10764" r:id="rId322" name="Check Box 524">
              <controlPr defaultSize="0" autoFill="0" autoLine="0" autoPict="0">
                <anchor moveWithCells="1">
                  <from>
                    <xdr:col>14</xdr:col>
                    <xdr:colOff>447675</xdr:colOff>
                    <xdr:row>83</xdr:row>
                    <xdr:rowOff>133350</xdr:rowOff>
                  </from>
                  <to>
                    <xdr:col>14</xdr:col>
                    <xdr:colOff>781050</xdr:colOff>
                    <xdr:row>85</xdr:row>
                    <xdr:rowOff>28575</xdr:rowOff>
                  </to>
                </anchor>
              </controlPr>
            </control>
          </mc:Choice>
        </mc:AlternateContent>
        <mc:AlternateContent xmlns:mc="http://schemas.openxmlformats.org/markup-compatibility/2006">
          <mc:Choice Requires="x14">
            <control shapeId="10765" r:id="rId323" name="Check Box 525">
              <controlPr defaultSize="0" autoFill="0" autoLine="0" autoPict="0">
                <anchor moveWithCells="1">
                  <from>
                    <xdr:col>14</xdr:col>
                    <xdr:colOff>447675</xdr:colOff>
                    <xdr:row>84</xdr:row>
                    <xdr:rowOff>133350</xdr:rowOff>
                  </from>
                  <to>
                    <xdr:col>14</xdr:col>
                    <xdr:colOff>781050</xdr:colOff>
                    <xdr:row>86</xdr:row>
                    <xdr:rowOff>38100</xdr:rowOff>
                  </to>
                </anchor>
              </controlPr>
            </control>
          </mc:Choice>
        </mc:AlternateContent>
        <mc:AlternateContent xmlns:mc="http://schemas.openxmlformats.org/markup-compatibility/2006">
          <mc:Choice Requires="x14">
            <control shapeId="10766" r:id="rId324" name="Check Box 526">
              <controlPr defaultSize="0" autoFill="0" autoLine="0" autoPict="0">
                <anchor moveWithCells="1">
                  <from>
                    <xdr:col>14</xdr:col>
                    <xdr:colOff>447675</xdr:colOff>
                    <xdr:row>85</xdr:row>
                    <xdr:rowOff>133350</xdr:rowOff>
                  </from>
                  <to>
                    <xdr:col>14</xdr:col>
                    <xdr:colOff>781050</xdr:colOff>
                    <xdr:row>87</xdr:row>
                    <xdr:rowOff>57150</xdr:rowOff>
                  </to>
                </anchor>
              </controlPr>
            </control>
          </mc:Choice>
        </mc:AlternateContent>
        <mc:AlternateContent xmlns:mc="http://schemas.openxmlformats.org/markup-compatibility/2006">
          <mc:Choice Requires="x14">
            <control shapeId="10767" r:id="rId325" name="Check Box 527">
              <controlPr defaultSize="0" autoFill="0" autoLine="0" autoPict="0">
                <anchor moveWithCells="1">
                  <from>
                    <xdr:col>14</xdr:col>
                    <xdr:colOff>447675</xdr:colOff>
                    <xdr:row>86</xdr:row>
                    <xdr:rowOff>133350</xdr:rowOff>
                  </from>
                  <to>
                    <xdr:col>14</xdr:col>
                    <xdr:colOff>781050</xdr:colOff>
                    <xdr:row>88</xdr:row>
                    <xdr:rowOff>47625</xdr:rowOff>
                  </to>
                </anchor>
              </controlPr>
            </control>
          </mc:Choice>
        </mc:AlternateContent>
        <mc:AlternateContent xmlns:mc="http://schemas.openxmlformats.org/markup-compatibility/2006">
          <mc:Choice Requires="x14">
            <control shapeId="10768" r:id="rId326" name="Check Box 528">
              <controlPr defaultSize="0" autoFill="0" autoLine="0" autoPict="0">
                <anchor moveWithCells="1">
                  <from>
                    <xdr:col>14</xdr:col>
                    <xdr:colOff>447675</xdr:colOff>
                    <xdr:row>87</xdr:row>
                    <xdr:rowOff>133350</xdr:rowOff>
                  </from>
                  <to>
                    <xdr:col>14</xdr:col>
                    <xdr:colOff>781050</xdr:colOff>
                    <xdr:row>89</xdr:row>
                    <xdr:rowOff>47625</xdr:rowOff>
                  </to>
                </anchor>
              </controlPr>
            </control>
          </mc:Choice>
        </mc:AlternateContent>
        <mc:AlternateContent xmlns:mc="http://schemas.openxmlformats.org/markup-compatibility/2006">
          <mc:Choice Requires="x14">
            <control shapeId="10769" r:id="rId327" name="Check Box 529">
              <controlPr defaultSize="0" autoFill="0" autoLine="0" autoPict="0">
                <anchor moveWithCells="1">
                  <from>
                    <xdr:col>14</xdr:col>
                    <xdr:colOff>447675</xdr:colOff>
                    <xdr:row>88</xdr:row>
                    <xdr:rowOff>133350</xdr:rowOff>
                  </from>
                  <to>
                    <xdr:col>14</xdr:col>
                    <xdr:colOff>781050</xdr:colOff>
                    <xdr:row>90</xdr:row>
                    <xdr:rowOff>47625</xdr:rowOff>
                  </to>
                </anchor>
              </controlPr>
            </control>
          </mc:Choice>
        </mc:AlternateContent>
        <mc:AlternateContent xmlns:mc="http://schemas.openxmlformats.org/markup-compatibility/2006">
          <mc:Choice Requires="x14">
            <control shapeId="10770" r:id="rId328" name="Check Box 530">
              <controlPr defaultSize="0" autoFill="0" autoLine="0" autoPict="0">
                <anchor moveWithCells="1">
                  <from>
                    <xdr:col>13</xdr:col>
                    <xdr:colOff>447675</xdr:colOff>
                    <xdr:row>94</xdr:row>
                    <xdr:rowOff>133350</xdr:rowOff>
                  </from>
                  <to>
                    <xdr:col>13</xdr:col>
                    <xdr:colOff>781050</xdr:colOff>
                    <xdr:row>96</xdr:row>
                    <xdr:rowOff>47625</xdr:rowOff>
                  </to>
                </anchor>
              </controlPr>
            </control>
          </mc:Choice>
        </mc:AlternateContent>
        <mc:AlternateContent xmlns:mc="http://schemas.openxmlformats.org/markup-compatibility/2006">
          <mc:Choice Requires="x14">
            <control shapeId="10771" r:id="rId329" name="Check Box 531">
              <controlPr defaultSize="0" autoFill="0" autoLine="0" autoPict="0">
                <anchor moveWithCells="1">
                  <from>
                    <xdr:col>13</xdr:col>
                    <xdr:colOff>447675</xdr:colOff>
                    <xdr:row>95</xdr:row>
                    <xdr:rowOff>133350</xdr:rowOff>
                  </from>
                  <to>
                    <xdr:col>13</xdr:col>
                    <xdr:colOff>781050</xdr:colOff>
                    <xdr:row>97</xdr:row>
                    <xdr:rowOff>38100</xdr:rowOff>
                  </to>
                </anchor>
              </controlPr>
            </control>
          </mc:Choice>
        </mc:AlternateContent>
        <mc:AlternateContent xmlns:mc="http://schemas.openxmlformats.org/markup-compatibility/2006">
          <mc:Choice Requires="x14">
            <control shapeId="10772" r:id="rId330" name="Check Box 532">
              <controlPr defaultSize="0" autoFill="0" autoLine="0" autoPict="0">
                <anchor moveWithCells="1">
                  <from>
                    <xdr:col>13</xdr:col>
                    <xdr:colOff>447675</xdr:colOff>
                    <xdr:row>96</xdr:row>
                    <xdr:rowOff>133350</xdr:rowOff>
                  </from>
                  <to>
                    <xdr:col>13</xdr:col>
                    <xdr:colOff>781050</xdr:colOff>
                    <xdr:row>98</xdr:row>
                    <xdr:rowOff>57150</xdr:rowOff>
                  </to>
                </anchor>
              </controlPr>
            </control>
          </mc:Choice>
        </mc:AlternateContent>
        <mc:AlternateContent xmlns:mc="http://schemas.openxmlformats.org/markup-compatibility/2006">
          <mc:Choice Requires="x14">
            <control shapeId="10773" r:id="rId331" name="Check Box 533">
              <controlPr defaultSize="0" autoFill="0" autoLine="0" autoPict="0">
                <anchor moveWithCells="1">
                  <from>
                    <xdr:col>13</xdr:col>
                    <xdr:colOff>447675</xdr:colOff>
                    <xdr:row>97</xdr:row>
                    <xdr:rowOff>133350</xdr:rowOff>
                  </from>
                  <to>
                    <xdr:col>13</xdr:col>
                    <xdr:colOff>781050</xdr:colOff>
                    <xdr:row>99</xdr:row>
                    <xdr:rowOff>66675</xdr:rowOff>
                  </to>
                </anchor>
              </controlPr>
            </control>
          </mc:Choice>
        </mc:AlternateContent>
        <mc:AlternateContent xmlns:mc="http://schemas.openxmlformats.org/markup-compatibility/2006">
          <mc:Choice Requires="x14">
            <control shapeId="10774" r:id="rId332" name="Check Box 534">
              <controlPr defaultSize="0" autoFill="0" autoLine="0" autoPict="0">
                <anchor moveWithCells="1">
                  <from>
                    <xdr:col>13</xdr:col>
                    <xdr:colOff>447675</xdr:colOff>
                    <xdr:row>98</xdr:row>
                    <xdr:rowOff>133350</xdr:rowOff>
                  </from>
                  <to>
                    <xdr:col>13</xdr:col>
                    <xdr:colOff>781050</xdr:colOff>
                    <xdr:row>100</xdr:row>
                    <xdr:rowOff>76200</xdr:rowOff>
                  </to>
                </anchor>
              </controlPr>
            </control>
          </mc:Choice>
        </mc:AlternateContent>
        <mc:AlternateContent xmlns:mc="http://schemas.openxmlformats.org/markup-compatibility/2006">
          <mc:Choice Requires="x14">
            <control shapeId="10775" r:id="rId333" name="Check Box 535">
              <controlPr defaultSize="0" autoFill="0" autoLine="0" autoPict="0">
                <anchor moveWithCells="1">
                  <from>
                    <xdr:col>13</xdr:col>
                    <xdr:colOff>447675</xdr:colOff>
                    <xdr:row>99</xdr:row>
                    <xdr:rowOff>133350</xdr:rowOff>
                  </from>
                  <to>
                    <xdr:col>13</xdr:col>
                    <xdr:colOff>781050</xdr:colOff>
                    <xdr:row>101</xdr:row>
                    <xdr:rowOff>38100</xdr:rowOff>
                  </to>
                </anchor>
              </controlPr>
            </control>
          </mc:Choice>
        </mc:AlternateContent>
        <mc:AlternateContent xmlns:mc="http://schemas.openxmlformats.org/markup-compatibility/2006">
          <mc:Choice Requires="x14">
            <control shapeId="10776" r:id="rId334" name="Check Box 536">
              <controlPr defaultSize="0" autoFill="0" autoLine="0" autoPict="0">
                <anchor moveWithCells="1">
                  <from>
                    <xdr:col>13</xdr:col>
                    <xdr:colOff>447675</xdr:colOff>
                    <xdr:row>100</xdr:row>
                    <xdr:rowOff>133350</xdr:rowOff>
                  </from>
                  <to>
                    <xdr:col>13</xdr:col>
                    <xdr:colOff>781050</xdr:colOff>
                    <xdr:row>102</xdr:row>
                    <xdr:rowOff>57150</xdr:rowOff>
                  </to>
                </anchor>
              </controlPr>
            </control>
          </mc:Choice>
        </mc:AlternateContent>
        <mc:AlternateContent xmlns:mc="http://schemas.openxmlformats.org/markup-compatibility/2006">
          <mc:Choice Requires="x14">
            <control shapeId="10777" r:id="rId335" name="Check Box 537">
              <controlPr defaultSize="0" autoFill="0" autoLine="0" autoPict="0">
                <anchor moveWithCells="1">
                  <from>
                    <xdr:col>13</xdr:col>
                    <xdr:colOff>447675</xdr:colOff>
                    <xdr:row>101</xdr:row>
                    <xdr:rowOff>133350</xdr:rowOff>
                  </from>
                  <to>
                    <xdr:col>13</xdr:col>
                    <xdr:colOff>781050</xdr:colOff>
                    <xdr:row>103</xdr:row>
                    <xdr:rowOff>66675</xdr:rowOff>
                  </to>
                </anchor>
              </controlPr>
            </control>
          </mc:Choice>
        </mc:AlternateContent>
        <mc:AlternateContent xmlns:mc="http://schemas.openxmlformats.org/markup-compatibility/2006">
          <mc:Choice Requires="x14">
            <control shapeId="10778" r:id="rId336" name="Check Box 538">
              <controlPr defaultSize="0" autoFill="0" autoLine="0" autoPict="0">
                <anchor moveWithCells="1">
                  <from>
                    <xdr:col>13</xdr:col>
                    <xdr:colOff>447675</xdr:colOff>
                    <xdr:row>102</xdr:row>
                    <xdr:rowOff>133350</xdr:rowOff>
                  </from>
                  <to>
                    <xdr:col>13</xdr:col>
                    <xdr:colOff>781050</xdr:colOff>
                    <xdr:row>104</xdr:row>
                    <xdr:rowOff>66675</xdr:rowOff>
                  </to>
                </anchor>
              </controlPr>
            </control>
          </mc:Choice>
        </mc:AlternateContent>
        <mc:AlternateContent xmlns:mc="http://schemas.openxmlformats.org/markup-compatibility/2006">
          <mc:Choice Requires="x14">
            <control shapeId="10779" r:id="rId337" name="Check Box 539">
              <controlPr defaultSize="0" autoFill="0" autoLine="0" autoPict="0">
                <anchor moveWithCells="1">
                  <from>
                    <xdr:col>13</xdr:col>
                    <xdr:colOff>447675</xdr:colOff>
                    <xdr:row>103</xdr:row>
                    <xdr:rowOff>133350</xdr:rowOff>
                  </from>
                  <to>
                    <xdr:col>13</xdr:col>
                    <xdr:colOff>781050</xdr:colOff>
                    <xdr:row>105</xdr:row>
                    <xdr:rowOff>57150</xdr:rowOff>
                  </to>
                </anchor>
              </controlPr>
            </control>
          </mc:Choice>
        </mc:AlternateContent>
        <mc:AlternateContent xmlns:mc="http://schemas.openxmlformats.org/markup-compatibility/2006">
          <mc:Choice Requires="x14">
            <control shapeId="10780" r:id="rId338" name="Check Box 540">
              <controlPr defaultSize="0" autoFill="0" autoLine="0" autoPict="0">
                <anchor moveWithCells="1">
                  <from>
                    <xdr:col>13</xdr:col>
                    <xdr:colOff>447675</xdr:colOff>
                    <xdr:row>104</xdr:row>
                    <xdr:rowOff>133350</xdr:rowOff>
                  </from>
                  <to>
                    <xdr:col>13</xdr:col>
                    <xdr:colOff>781050</xdr:colOff>
                    <xdr:row>106</xdr:row>
                    <xdr:rowOff>57150</xdr:rowOff>
                  </to>
                </anchor>
              </controlPr>
            </control>
          </mc:Choice>
        </mc:AlternateContent>
        <mc:AlternateContent xmlns:mc="http://schemas.openxmlformats.org/markup-compatibility/2006">
          <mc:Choice Requires="x14">
            <control shapeId="10781" r:id="rId339" name="Check Box 541">
              <controlPr defaultSize="0" autoFill="0" autoLine="0" autoPict="0">
                <anchor moveWithCells="1">
                  <from>
                    <xdr:col>13</xdr:col>
                    <xdr:colOff>447675</xdr:colOff>
                    <xdr:row>105</xdr:row>
                    <xdr:rowOff>133350</xdr:rowOff>
                  </from>
                  <to>
                    <xdr:col>13</xdr:col>
                    <xdr:colOff>781050</xdr:colOff>
                    <xdr:row>107</xdr:row>
                    <xdr:rowOff>57150</xdr:rowOff>
                  </to>
                </anchor>
              </controlPr>
            </control>
          </mc:Choice>
        </mc:AlternateContent>
        <mc:AlternateContent xmlns:mc="http://schemas.openxmlformats.org/markup-compatibility/2006">
          <mc:Choice Requires="x14">
            <control shapeId="10782" r:id="rId340" name="Check Box 542">
              <controlPr defaultSize="0" autoFill="0" autoLine="0" autoPict="0">
                <anchor moveWithCells="1">
                  <from>
                    <xdr:col>13</xdr:col>
                    <xdr:colOff>457200</xdr:colOff>
                    <xdr:row>106</xdr:row>
                    <xdr:rowOff>152400</xdr:rowOff>
                  </from>
                  <to>
                    <xdr:col>13</xdr:col>
                    <xdr:colOff>790575</xdr:colOff>
                    <xdr:row>108</xdr:row>
                    <xdr:rowOff>57150</xdr:rowOff>
                  </to>
                </anchor>
              </controlPr>
            </control>
          </mc:Choice>
        </mc:AlternateContent>
        <mc:AlternateContent xmlns:mc="http://schemas.openxmlformats.org/markup-compatibility/2006">
          <mc:Choice Requires="x14">
            <control shapeId="10783" r:id="rId341" name="Check Box 543">
              <controlPr defaultSize="0" autoFill="0" autoLine="0" autoPict="0">
                <anchor moveWithCells="1">
                  <from>
                    <xdr:col>13</xdr:col>
                    <xdr:colOff>447675</xdr:colOff>
                    <xdr:row>107</xdr:row>
                    <xdr:rowOff>161925</xdr:rowOff>
                  </from>
                  <to>
                    <xdr:col>13</xdr:col>
                    <xdr:colOff>781050</xdr:colOff>
                    <xdr:row>109</xdr:row>
                    <xdr:rowOff>66675</xdr:rowOff>
                  </to>
                </anchor>
              </controlPr>
            </control>
          </mc:Choice>
        </mc:AlternateContent>
        <mc:AlternateContent xmlns:mc="http://schemas.openxmlformats.org/markup-compatibility/2006">
          <mc:Choice Requires="x14">
            <control shapeId="10784" r:id="rId342" name="Check Box 544">
              <controlPr defaultSize="0" autoFill="0" autoLine="0" autoPict="0">
                <anchor moveWithCells="1">
                  <from>
                    <xdr:col>13</xdr:col>
                    <xdr:colOff>447675</xdr:colOff>
                    <xdr:row>108</xdr:row>
                    <xdr:rowOff>133350</xdr:rowOff>
                  </from>
                  <to>
                    <xdr:col>13</xdr:col>
                    <xdr:colOff>781050</xdr:colOff>
                    <xdr:row>110</xdr:row>
                    <xdr:rowOff>47625</xdr:rowOff>
                  </to>
                </anchor>
              </controlPr>
            </control>
          </mc:Choice>
        </mc:AlternateContent>
        <mc:AlternateContent xmlns:mc="http://schemas.openxmlformats.org/markup-compatibility/2006">
          <mc:Choice Requires="x14">
            <control shapeId="10785" r:id="rId343" name="Check Box 545">
              <controlPr defaultSize="0" autoFill="0" autoLine="0" autoPict="0">
                <anchor moveWithCells="1">
                  <from>
                    <xdr:col>13</xdr:col>
                    <xdr:colOff>447675</xdr:colOff>
                    <xdr:row>109</xdr:row>
                    <xdr:rowOff>133350</xdr:rowOff>
                  </from>
                  <to>
                    <xdr:col>13</xdr:col>
                    <xdr:colOff>781050</xdr:colOff>
                    <xdr:row>111</xdr:row>
                    <xdr:rowOff>38100</xdr:rowOff>
                  </to>
                </anchor>
              </controlPr>
            </control>
          </mc:Choice>
        </mc:AlternateContent>
        <mc:AlternateContent xmlns:mc="http://schemas.openxmlformats.org/markup-compatibility/2006">
          <mc:Choice Requires="x14">
            <control shapeId="10786" r:id="rId344" name="Check Box 546">
              <controlPr defaultSize="0" autoFill="0" autoLine="0" autoPict="0">
                <anchor moveWithCells="1">
                  <from>
                    <xdr:col>13</xdr:col>
                    <xdr:colOff>447675</xdr:colOff>
                    <xdr:row>110</xdr:row>
                    <xdr:rowOff>133350</xdr:rowOff>
                  </from>
                  <to>
                    <xdr:col>13</xdr:col>
                    <xdr:colOff>781050</xdr:colOff>
                    <xdr:row>112</xdr:row>
                    <xdr:rowOff>47625</xdr:rowOff>
                  </to>
                </anchor>
              </controlPr>
            </control>
          </mc:Choice>
        </mc:AlternateContent>
        <mc:AlternateContent xmlns:mc="http://schemas.openxmlformats.org/markup-compatibility/2006">
          <mc:Choice Requires="x14">
            <control shapeId="10787" r:id="rId345" name="Check Box 547">
              <controlPr defaultSize="0" autoFill="0" autoLine="0" autoPict="0">
                <anchor moveWithCells="1">
                  <from>
                    <xdr:col>13</xdr:col>
                    <xdr:colOff>447675</xdr:colOff>
                    <xdr:row>111</xdr:row>
                    <xdr:rowOff>133350</xdr:rowOff>
                  </from>
                  <to>
                    <xdr:col>13</xdr:col>
                    <xdr:colOff>781050</xdr:colOff>
                    <xdr:row>113</xdr:row>
                    <xdr:rowOff>47625</xdr:rowOff>
                  </to>
                </anchor>
              </controlPr>
            </control>
          </mc:Choice>
        </mc:AlternateContent>
        <mc:AlternateContent xmlns:mc="http://schemas.openxmlformats.org/markup-compatibility/2006">
          <mc:Choice Requires="x14">
            <control shapeId="10788" r:id="rId346" name="Check Box 548">
              <controlPr defaultSize="0" autoFill="0" autoLine="0" autoPict="0">
                <anchor moveWithCells="1">
                  <from>
                    <xdr:col>13</xdr:col>
                    <xdr:colOff>447675</xdr:colOff>
                    <xdr:row>112</xdr:row>
                    <xdr:rowOff>133350</xdr:rowOff>
                  </from>
                  <to>
                    <xdr:col>13</xdr:col>
                    <xdr:colOff>781050</xdr:colOff>
                    <xdr:row>114</xdr:row>
                    <xdr:rowOff>38100</xdr:rowOff>
                  </to>
                </anchor>
              </controlPr>
            </control>
          </mc:Choice>
        </mc:AlternateContent>
        <mc:AlternateContent xmlns:mc="http://schemas.openxmlformats.org/markup-compatibility/2006">
          <mc:Choice Requires="x14">
            <control shapeId="10789" r:id="rId347" name="Check Box 549">
              <controlPr defaultSize="0" autoFill="0" autoLine="0" autoPict="0">
                <anchor moveWithCells="1">
                  <from>
                    <xdr:col>13</xdr:col>
                    <xdr:colOff>447675</xdr:colOff>
                    <xdr:row>113</xdr:row>
                    <xdr:rowOff>133350</xdr:rowOff>
                  </from>
                  <to>
                    <xdr:col>13</xdr:col>
                    <xdr:colOff>781050</xdr:colOff>
                    <xdr:row>115</xdr:row>
                    <xdr:rowOff>38100</xdr:rowOff>
                  </to>
                </anchor>
              </controlPr>
            </control>
          </mc:Choice>
        </mc:AlternateContent>
        <mc:AlternateContent xmlns:mc="http://schemas.openxmlformats.org/markup-compatibility/2006">
          <mc:Choice Requires="x14">
            <control shapeId="10790" r:id="rId348" name="Check Box 550">
              <controlPr defaultSize="0" autoFill="0" autoLine="0" autoPict="0">
                <anchor moveWithCells="1">
                  <from>
                    <xdr:col>13</xdr:col>
                    <xdr:colOff>447675</xdr:colOff>
                    <xdr:row>114</xdr:row>
                    <xdr:rowOff>133350</xdr:rowOff>
                  </from>
                  <to>
                    <xdr:col>13</xdr:col>
                    <xdr:colOff>781050</xdr:colOff>
                    <xdr:row>116</xdr:row>
                    <xdr:rowOff>38100</xdr:rowOff>
                  </to>
                </anchor>
              </controlPr>
            </control>
          </mc:Choice>
        </mc:AlternateContent>
        <mc:AlternateContent xmlns:mc="http://schemas.openxmlformats.org/markup-compatibility/2006">
          <mc:Choice Requires="x14">
            <control shapeId="10791" r:id="rId349" name="Check Box 551">
              <controlPr defaultSize="0" autoFill="0" autoLine="0" autoPict="0">
                <anchor moveWithCells="1">
                  <from>
                    <xdr:col>13</xdr:col>
                    <xdr:colOff>447675</xdr:colOff>
                    <xdr:row>115</xdr:row>
                    <xdr:rowOff>133350</xdr:rowOff>
                  </from>
                  <to>
                    <xdr:col>13</xdr:col>
                    <xdr:colOff>781050</xdr:colOff>
                    <xdr:row>117</xdr:row>
                    <xdr:rowOff>38100</xdr:rowOff>
                  </to>
                </anchor>
              </controlPr>
            </control>
          </mc:Choice>
        </mc:AlternateContent>
        <mc:AlternateContent xmlns:mc="http://schemas.openxmlformats.org/markup-compatibility/2006">
          <mc:Choice Requires="x14">
            <control shapeId="10792" r:id="rId350" name="Check Box 552">
              <controlPr defaultSize="0" autoFill="0" autoLine="0" autoPict="0">
                <anchor moveWithCells="1">
                  <from>
                    <xdr:col>13</xdr:col>
                    <xdr:colOff>447675</xdr:colOff>
                    <xdr:row>116</xdr:row>
                    <xdr:rowOff>133350</xdr:rowOff>
                  </from>
                  <to>
                    <xdr:col>13</xdr:col>
                    <xdr:colOff>781050</xdr:colOff>
                    <xdr:row>118</xdr:row>
                    <xdr:rowOff>57150</xdr:rowOff>
                  </to>
                </anchor>
              </controlPr>
            </control>
          </mc:Choice>
        </mc:AlternateContent>
        <mc:AlternateContent xmlns:mc="http://schemas.openxmlformats.org/markup-compatibility/2006">
          <mc:Choice Requires="x14">
            <control shapeId="10793" r:id="rId351" name="Check Box 553">
              <controlPr defaultSize="0" autoFill="0" autoLine="0" autoPict="0">
                <anchor moveWithCells="1">
                  <from>
                    <xdr:col>13</xdr:col>
                    <xdr:colOff>447675</xdr:colOff>
                    <xdr:row>117</xdr:row>
                    <xdr:rowOff>133350</xdr:rowOff>
                  </from>
                  <to>
                    <xdr:col>13</xdr:col>
                    <xdr:colOff>781050</xdr:colOff>
                    <xdr:row>119</xdr:row>
                    <xdr:rowOff>57150</xdr:rowOff>
                  </to>
                </anchor>
              </controlPr>
            </control>
          </mc:Choice>
        </mc:AlternateContent>
        <mc:AlternateContent xmlns:mc="http://schemas.openxmlformats.org/markup-compatibility/2006">
          <mc:Choice Requires="x14">
            <control shapeId="10794" r:id="rId352" name="Check Box 554">
              <controlPr defaultSize="0" autoFill="0" autoLine="0" autoPict="0">
                <anchor moveWithCells="1">
                  <from>
                    <xdr:col>13</xdr:col>
                    <xdr:colOff>447675</xdr:colOff>
                    <xdr:row>118</xdr:row>
                    <xdr:rowOff>133350</xdr:rowOff>
                  </from>
                  <to>
                    <xdr:col>13</xdr:col>
                    <xdr:colOff>781050</xdr:colOff>
                    <xdr:row>120</xdr:row>
                    <xdr:rowOff>47625</xdr:rowOff>
                  </to>
                </anchor>
              </controlPr>
            </control>
          </mc:Choice>
        </mc:AlternateContent>
        <mc:AlternateContent xmlns:mc="http://schemas.openxmlformats.org/markup-compatibility/2006">
          <mc:Choice Requires="x14">
            <control shapeId="10795" r:id="rId353" name="Check Box 555">
              <controlPr defaultSize="0" autoFill="0" autoLine="0" autoPict="0">
                <anchor moveWithCells="1">
                  <from>
                    <xdr:col>13</xdr:col>
                    <xdr:colOff>447675</xdr:colOff>
                    <xdr:row>119</xdr:row>
                    <xdr:rowOff>133350</xdr:rowOff>
                  </from>
                  <to>
                    <xdr:col>13</xdr:col>
                    <xdr:colOff>781050</xdr:colOff>
                    <xdr:row>121</xdr:row>
                    <xdr:rowOff>47625</xdr:rowOff>
                  </to>
                </anchor>
              </controlPr>
            </control>
          </mc:Choice>
        </mc:AlternateContent>
        <mc:AlternateContent xmlns:mc="http://schemas.openxmlformats.org/markup-compatibility/2006">
          <mc:Choice Requires="x14">
            <control shapeId="10796" r:id="rId354" name="Check Box 556">
              <controlPr defaultSize="0" autoFill="0" autoLine="0" autoPict="0">
                <anchor moveWithCells="1">
                  <from>
                    <xdr:col>13</xdr:col>
                    <xdr:colOff>447675</xdr:colOff>
                    <xdr:row>120</xdr:row>
                    <xdr:rowOff>133350</xdr:rowOff>
                  </from>
                  <to>
                    <xdr:col>13</xdr:col>
                    <xdr:colOff>781050</xdr:colOff>
                    <xdr:row>122</xdr:row>
                    <xdr:rowOff>66675</xdr:rowOff>
                  </to>
                </anchor>
              </controlPr>
            </control>
          </mc:Choice>
        </mc:AlternateContent>
        <mc:AlternateContent xmlns:mc="http://schemas.openxmlformats.org/markup-compatibility/2006">
          <mc:Choice Requires="x14">
            <control shapeId="10797" r:id="rId355" name="Check Box 557">
              <controlPr defaultSize="0" autoFill="0" autoLine="0" autoPict="0">
                <anchor moveWithCells="1">
                  <from>
                    <xdr:col>13</xdr:col>
                    <xdr:colOff>447675</xdr:colOff>
                    <xdr:row>121</xdr:row>
                    <xdr:rowOff>133350</xdr:rowOff>
                  </from>
                  <to>
                    <xdr:col>13</xdr:col>
                    <xdr:colOff>781050</xdr:colOff>
                    <xdr:row>123</xdr:row>
                    <xdr:rowOff>57150</xdr:rowOff>
                  </to>
                </anchor>
              </controlPr>
            </control>
          </mc:Choice>
        </mc:AlternateContent>
        <mc:AlternateContent xmlns:mc="http://schemas.openxmlformats.org/markup-compatibility/2006">
          <mc:Choice Requires="x14">
            <control shapeId="10798" r:id="rId356" name="Check Box 558">
              <controlPr defaultSize="0" autoFill="0" autoLine="0" autoPict="0">
                <anchor moveWithCells="1">
                  <from>
                    <xdr:col>13</xdr:col>
                    <xdr:colOff>447675</xdr:colOff>
                    <xdr:row>122</xdr:row>
                    <xdr:rowOff>133350</xdr:rowOff>
                  </from>
                  <to>
                    <xdr:col>13</xdr:col>
                    <xdr:colOff>781050</xdr:colOff>
                    <xdr:row>124</xdr:row>
                    <xdr:rowOff>47625</xdr:rowOff>
                  </to>
                </anchor>
              </controlPr>
            </control>
          </mc:Choice>
        </mc:AlternateContent>
        <mc:AlternateContent xmlns:mc="http://schemas.openxmlformats.org/markup-compatibility/2006">
          <mc:Choice Requires="x14">
            <control shapeId="10799" r:id="rId357" name="Check Box 559">
              <controlPr defaultSize="0" autoFill="0" autoLine="0" autoPict="0">
                <anchor moveWithCells="1">
                  <from>
                    <xdr:col>13</xdr:col>
                    <xdr:colOff>447675</xdr:colOff>
                    <xdr:row>123</xdr:row>
                    <xdr:rowOff>133350</xdr:rowOff>
                  </from>
                  <to>
                    <xdr:col>13</xdr:col>
                    <xdr:colOff>781050</xdr:colOff>
                    <xdr:row>125</xdr:row>
                    <xdr:rowOff>19050</xdr:rowOff>
                  </to>
                </anchor>
              </controlPr>
            </control>
          </mc:Choice>
        </mc:AlternateContent>
        <mc:AlternateContent xmlns:mc="http://schemas.openxmlformats.org/markup-compatibility/2006">
          <mc:Choice Requires="x14">
            <control shapeId="10800" r:id="rId358" name="Check Box 560">
              <controlPr defaultSize="0" autoFill="0" autoLine="0" autoPict="0">
                <anchor moveWithCells="1">
                  <from>
                    <xdr:col>13</xdr:col>
                    <xdr:colOff>447675</xdr:colOff>
                    <xdr:row>124</xdr:row>
                    <xdr:rowOff>133350</xdr:rowOff>
                  </from>
                  <to>
                    <xdr:col>13</xdr:col>
                    <xdr:colOff>781050</xdr:colOff>
                    <xdr:row>126</xdr:row>
                    <xdr:rowOff>19050</xdr:rowOff>
                  </to>
                </anchor>
              </controlPr>
            </control>
          </mc:Choice>
        </mc:AlternateContent>
        <mc:AlternateContent xmlns:mc="http://schemas.openxmlformats.org/markup-compatibility/2006">
          <mc:Choice Requires="x14">
            <control shapeId="10801" r:id="rId359" name="Check Box 561">
              <controlPr defaultSize="0" autoFill="0" autoLine="0" autoPict="0">
                <anchor moveWithCells="1">
                  <from>
                    <xdr:col>13</xdr:col>
                    <xdr:colOff>447675</xdr:colOff>
                    <xdr:row>125</xdr:row>
                    <xdr:rowOff>133350</xdr:rowOff>
                  </from>
                  <to>
                    <xdr:col>13</xdr:col>
                    <xdr:colOff>781050</xdr:colOff>
                    <xdr:row>127</xdr:row>
                    <xdr:rowOff>28575</xdr:rowOff>
                  </to>
                </anchor>
              </controlPr>
            </control>
          </mc:Choice>
        </mc:AlternateContent>
        <mc:AlternateContent xmlns:mc="http://schemas.openxmlformats.org/markup-compatibility/2006">
          <mc:Choice Requires="x14">
            <control shapeId="10802" r:id="rId360" name="Check Box 562">
              <controlPr defaultSize="0" autoFill="0" autoLine="0" autoPict="0">
                <anchor moveWithCells="1">
                  <from>
                    <xdr:col>13</xdr:col>
                    <xdr:colOff>447675</xdr:colOff>
                    <xdr:row>126</xdr:row>
                    <xdr:rowOff>133350</xdr:rowOff>
                  </from>
                  <to>
                    <xdr:col>13</xdr:col>
                    <xdr:colOff>781050</xdr:colOff>
                    <xdr:row>128</xdr:row>
                    <xdr:rowOff>47625</xdr:rowOff>
                  </to>
                </anchor>
              </controlPr>
            </control>
          </mc:Choice>
        </mc:AlternateContent>
        <mc:AlternateContent xmlns:mc="http://schemas.openxmlformats.org/markup-compatibility/2006">
          <mc:Choice Requires="x14">
            <control shapeId="10803" r:id="rId361" name="Check Box 563">
              <controlPr defaultSize="0" autoFill="0" autoLine="0" autoPict="0">
                <anchor moveWithCells="1">
                  <from>
                    <xdr:col>13</xdr:col>
                    <xdr:colOff>447675</xdr:colOff>
                    <xdr:row>127</xdr:row>
                    <xdr:rowOff>133350</xdr:rowOff>
                  </from>
                  <to>
                    <xdr:col>13</xdr:col>
                    <xdr:colOff>781050</xdr:colOff>
                    <xdr:row>129</xdr:row>
                    <xdr:rowOff>47625</xdr:rowOff>
                  </to>
                </anchor>
              </controlPr>
            </control>
          </mc:Choice>
        </mc:AlternateContent>
        <mc:AlternateContent xmlns:mc="http://schemas.openxmlformats.org/markup-compatibility/2006">
          <mc:Choice Requires="x14">
            <control shapeId="10804" r:id="rId362" name="Check Box 564">
              <controlPr defaultSize="0" autoFill="0" autoLine="0" autoPict="0">
                <anchor moveWithCells="1">
                  <from>
                    <xdr:col>13</xdr:col>
                    <xdr:colOff>447675</xdr:colOff>
                    <xdr:row>128</xdr:row>
                    <xdr:rowOff>133350</xdr:rowOff>
                  </from>
                  <to>
                    <xdr:col>13</xdr:col>
                    <xdr:colOff>781050</xdr:colOff>
                    <xdr:row>130</xdr:row>
                    <xdr:rowOff>57150</xdr:rowOff>
                  </to>
                </anchor>
              </controlPr>
            </control>
          </mc:Choice>
        </mc:AlternateContent>
        <mc:AlternateContent xmlns:mc="http://schemas.openxmlformats.org/markup-compatibility/2006">
          <mc:Choice Requires="x14">
            <control shapeId="10805" r:id="rId363" name="Check Box 565">
              <controlPr defaultSize="0" autoFill="0" autoLine="0" autoPict="0">
                <anchor moveWithCells="1">
                  <from>
                    <xdr:col>13</xdr:col>
                    <xdr:colOff>447675</xdr:colOff>
                    <xdr:row>129</xdr:row>
                    <xdr:rowOff>133350</xdr:rowOff>
                  </from>
                  <to>
                    <xdr:col>13</xdr:col>
                    <xdr:colOff>781050</xdr:colOff>
                    <xdr:row>131</xdr:row>
                    <xdr:rowOff>19050</xdr:rowOff>
                  </to>
                </anchor>
              </controlPr>
            </control>
          </mc:Choice>
        </mc:AlternateContent>
        <mc:AlternateContent xmlns:mc="http://schemas.openxmlformats.org/markup-compatibility/2006">
          <mc:Choice Requires="x14">
            <control shapeId="10806" r:id="rId364" name="Check Box 566">
              <controlPr defaultSize="0" autoFill="0" autoLine="0" autoPict="0">
                <anchor moveWithCells="1">
                  <from>
                    <xdr:col>13</xdr:col>
                    <xdr:colOff>447675</xdr:colOff>
                    <xdr:row>130</xdr:row>
                    <xdr:rowOff>133350</xdr:rowOff>
                  </from>
                  <to>
                    <xdr:col>13</xdr:col>
                    <xdr:colOff>781050</xdr:colOff>
                    <xdr:row>132</xdr:row>
                    <xdr:rowOff>19050</xdr:rowOff>
                  </to>
                </anchor>
              </controlPr>
            </control>
          </mc:Choice>
        </mc:AlternateContent>
        <mc:AlternateContent xmlns:mc="http://schemas.openxmlformats.org/markup-compatibility/2006">
          <mc:Choice Requires="x14">
            <control shapeId="10807" r:id="rId365" name="Check Box 567">
              <controlPr defaultSize="0" autoFill="0" autoLine="0" autoPict="0">
                <anchor moveWithCells="1">
                  <from>
                    <xdr:col>13</xdr:col>
                    <xdr:colOff>447675</xdr:colOff>
                    <xdr:row>131</xdr:row>
                    <xdr:rowOff>133350</xdr:rowOff>
                  </from>
                  <to>
                    <xdr:col>13</xdr:col>
                    <xdr:colOff>781050</xdr:colOff>
                    <xdr:row>133</xdr:row>
                    <xdr:rowOff>38100</xdr:rowOff>
                  </to>
                </anchor>
              </controlPr>
            </control>
          </mc:Choice>
        </mc:AlternateContent>
        <mc:AlternateContent xmlns:mc="http://schemas.openxmlformats.org/markup-compatibility/2006">
          <mc:Choice Requires="x14">
            <control shapeId="10808" r:id="rId366" name="Check Box 568">
              <controlPr defaultSize="0" autoFill="0" autoLine="0" autoPict="0">
                <anchor moveWithCells="1">
                  <from>
                    <xdr:col>13</xdr:col>
                    <xdr:colOff>447675</xdr:colOff>
                    <xdr:row>132</xdr:row>
                    <xdr:rowOff>133350</xdr:rowOff>
                  </from>
                  <to>
                    <xdr:col>13</xdr:col>
                    <xdr:colOff>781050</xdr:colOff>
                    <xdr:row>134</xdr:row>
                    <xdr:rowOff>28575</xdr:rowOff>
                  </to>
                </anchor>
              </controlPr>
            </control>
          </mc:Choice>
        </mc:AlternateContent>
        <mc:AlternateContent xmlns:mc="http://schemas.openxmlformats.org/markup-compatibility/2006">
          <mc:Choice Requires="x14">
            <control shapeId="10809" r:id="rId367" name="Check Box 569">
              <controlPr defaultSize="0" autoFill="0" autoLine="0" autoPict="0">
                <anchor moveWithCells="1">
                  <from>
                    <xdr:col>13</xdr:col>
                    <xdr:colOff>447675</xdr:colOff>
                    <xdr:row>133</xdr:row>
                    <xdr:rowOff>133350</xdr:rowOff>
                  </from>
                  <to>
                    <xdr:col>13</xdr:col>
                    <xdr:colOff>781050</xdr:colOff>
                    <xdr:row>135</xdr:row>
                    <xdr:rowOff>57150</xdr:rowOff>
                  </to>
                </anchor>
              </controlPr>
            </control>
          </mc:Choice>
        </mc:AlternateContent>
        <mc:AlternateContent xmlns:mc="http://schemas.openxmlformats.org/markup-compatibility/2006">
          <mc:Choice Requires="x14">
            <control shapeId="10810" r:id="rId368" name="Check Box 570">
              <controlPr defaultSize="0" autoFill="0" autoLine="0" autoPict="0">
                <anchor moveWithCells="1">
                  <from>
                    <xdr:col>13</xdr:col>
                    <xdr:colOff>447675</xdr:colOff>
                    <xdr:row>134</xdr:row>
                    <xdr:rowOff>133350</xdr:rowOff>
                  </from>
                  <to>
                    <xdr:col>13</xdr:col>
                    <xdr:colOff>781050</xdr:colOff>
                    <xdr:row>136</xdr:row>
                    <xdr:rowOff>66675</xdr:rowOff>
                  </to>
                </anchor>
              </controlPr>
            </control>
          </mc:Choice>
        </mc:AlternateContent>
        <mc:AlternateContent xmlns:mc="http://schemas.openxmlformats.org/markup-compatibility/2006">
          <mc:Choice Requires="x14">
            <control shapeId="10811" r:id="rId369" name="Check Box 571">
              <controlPr defaultSize="0" autoFill="0" autoLine="0" autoPict="0">
                <anchor moveWithCells="1">
                  <from>
                    <xdr:col>13</xdr:col>
                    <xdr:colOff>447675</xdr:colOff>
                    <xdr:row>138</xdr:row>
                    <xdr:rowOff>133350</xdr:rowOff>
                  </from>
                  <to>
                    <xdr:col>13</xdr:col>
                    <xdr:colOff>781050</xdr:colOff>
                    <xdr:row>140</xdr:row>
                    <xdr:rowOff>57150</xdr:rowOff>
                  </to>
                </anchor>
              </controlPr>
            </control>
          </mc:Choice>
        </mc:AlternateContent>
        <mc:AlternateContent xmlns:mc="http://schemas.openxmlformats.org/markup-compatibility/2006">
          <mc:Choice Requires="x14">
            <control shapeId="10812" r:id="rId370" name="Check Box 572">
              <controlPr defaultSize="0" autoFill="0" autoLine="0" autoPict="0">
                <anchor moveWithCells="1">
                  <from>
                    <xdr:col>13</xdr:col>
                    <xdr:colOff>447675</xdr:colOff>
                    <xdr:row>145</xdr:row>
                    <xdr:rowOff>133350</xdr:rowOff>
                  </from>
                  <to>
                    <xdr:col>13</xdr:col>
                    <xdr:colOff>781050</xdr:colOff>
                    <xdr:row>147</xdr:row>
                    <xdr:rowOff>38100</xdr:rowOff>
                  </to>
                </anchor>
              </controlPr>
            </control>
          </mc:Choice>
        </mc:AlternateContent>
        <mc:AlternateContent xmlns:mc="http://schemas.openxmlformats.org/markup-compatibility/2006">
          <mc:Choice Requires="x14">
            <control shapeId="10813" r:id="rId371" name="Check Box 573">
              <controlPr defaultSize="0" autoFill="0" autoLine="0" autoPict="0">
                <anchor moveWithCells="1">
                  <from>
                    <xdr:col>13</xdr:col>
                    <xdr:colOff>447675</xdr:colOff>
                    <xdr:row>146</xdr:row>
                    <xdr:rowOff>133350</xdr:rowOff>
                  </from>
                  <to>
                    <xdr:col>13</xdr:col>
                    <xdr:colOff>781050</xdr:colOff>
                    <xdr:row>148</xdr:row>
                    <xdr:rowOff>57150</xdr:rowOff>
                  </to>
                </anchor>
              </controlPr>
            </control>
          </mc:Choice>
        </mc:AlternateContent>
        <mc:AlternateContent xmlns:mc="http://schemas.openxmlformats.org/markup-compatibility/2006">
          <mc:Choice Requires="x14">
            <control shapeId="10814" r:id="rId372" name="Check Box 574">
              <controlPr defaultSize="0" autoFill="0" autoLine="0" autoPict="0">
                <anchor moveWithCells="1">
                  <from>
                    <xdr:col>13</xdr:col>
                    <xdr:colOff>447675</xdr:colOff>
                    <xdr:row>147</xdr:row>
                    <xdr:rowOff>133350</xdr:rowOff>
                  </from>
                  <to>
                    <xdr:col>13</xdr:col>
                    <xdr:colOff>781050</xdr:colOff>
                    <xdr:row>149</xdr:row>
                    <xdr:rowOff>57150</xdr:rowOff>
                  </to>
                </anchor>
              </controlPr>
            </control>
          </mc:Choice>
        </mc:AlternateContent>
        <mc:AlternateContent xmlns:mc="http://schemas.openxmlformats.org/markup-compatibility/2006">
          <mc:Choice Requires="x14">
            <control shapeId="10815" r:id="rId373" name="Button 575">
              <controlPr defaultSize="0" print="0" autoFill="0" autoPict="0" macro="[0]!CAscriptbuild">
                <anchor moveWithCells="1" sizeWithCells="1">
                  <from>
                    <xdr:col>1</xdr:col>
                    <xdr:colOff>247650</xdr:colOff>
                    <xdr:row>9</xdr:row>
                    <xdr:rowOff>57150</xdr:rowOff>
                  </from>
                  <to>
                    <xdr:col>2</xdr:col>
                    <xdr:colOff>1228725</xdr:colOff>
                    <xdr:row>16</xdr:row>
                    <xdr:rowOff>152400</xdr:rowOff>
                  </to>
                </anchor>
              </controlPr>
            </control>
          </mc:Choice>
        </mc:AlternateContent>
        <mc:AlternateContent xmlns:mc="http://schemas.openxmlformats.org/markup-compatibility/2006">
          <mc:Choice Requires="x14">
            <control shapeId="10816" r:id="rId374" name="Check Box 576">
              <controlPr defaultSize="0" autoFill="0" autoLine="0" autoPict="0" macro="[0]!SAFNo">
                <anchor moveWithCells="1">
                  <from>
                    <xdr:col>9</xdr:col>
                    <xdr:colOff>200025</xdr:colOff>
                    <xdr:row>75</xdr:row>
                    <xdr:rowOff>180975</xdr:rowOff>
                  </from>
                  <to>
                    <xdr:col>9</xdr:col>
                    <xdr:colOff>466725</xdr:colOff>
                    <xdr:row>77</xdr:row>
                    <xdr:rowOff>28575</xdr:rowOff>
                  </to>
                </anchor>
              </controlPr>
            </control>
          </mc:Choice>
        </mc:AlternateContent>
        <mc:AlternateContent xmlns:mc="http://schemas.openxmlformats.org/markup-compatibility/2006">
          <mc:Choice Requires="x14">
            <control shapeId="10817" r:id="rId375" name="Check Box 577">
              <controlPr defaultSize="0" autoFill="0" autoLine="0" autoPict="0" macro="[0]!SAFYes">
                <anchor moveWithCells="1">
                  <from>
                    <xdr:col>9</xdr:col>
                    <xdr:colOff>200025</xdr:colOff>
                    <xdr:row>74</xdr:row>
                    <xdr:rowOff>171450</xdr:rowOff>
                  </from>
                  <to>
                    <xdr:col>9</xdr:col>
                    <xdr:colOff>466725</xdr:colOff>
                    <xdr:row>76</xdr:row>
                    <xdr:rowOff>28575</xdr:rowOff>
                  </to>
                </anchor>
              </controlPr>
            </control>
          </mc:Choice>
        </mc:AlternateContent>
        <mc:AlternateContent xmlns:mc="http://schemas.openxmlformats.org/markup-compatibility/2006">
          <mc:Choice Requires="x14">
            <control shapeId="10818" r:id="rId376" name="Check Box 578">
              <controlPr defaultSize="0" autoFill="0" autoLine="0" autoPict="0">
                <anchor moveWithCells="1">
                  <from>
                    <xdr:col>9</xdr:col>
                    <xdr:colOff>200025</xdr:colOff>
                    <xdr:row>78</xdr:row>
                    <xdr:rowOff>152400</xdr:rowOff>
                  </from>
                  <to>
                    <xdr:col>9</xdr:col>
                    <xdr:colOff>466725</xdr:colOff>
                    <xdr:row>79</xdr:row>
                    <xdr:rowOff>200025</xdr:rowOff>
                  </to>
                </anchor>
              </controlPr>
            </control>
          </mc:Choice>
        </mc:AlternateContent>
        <mc:AlternateContent xmlns:mc="http://schemas.openxmlformats.org/markup-compatibility/2006">
          <mc:Choice Requires="x14">
            <control shapeId="10819" r:id="rId377" name="Check Box 579">
              <controlPr defaultSize="0" autoFill="0" autoLine="0" autoPict="0">
                <anchor moveWithCells="1">
                  <from>
                    <xdr:col>9</xdr:col>
                    <xdr:colOff>200025</xdr:colOff>
                    <xdr:row>77</xdr:row>
                    <xdr:rowOff>161925</xdr:rowOff>
                  </from>
                  <to>
                    <xdr:col>9</xdr:col>
                    <xdr:colOff>466725</xdr:colOff>
                    <xdr:row>79</xdr:row>
                    <xdr:rowOff>9525</xdr:rowOff>
                  </to>
                </anchor>
              </controlPr>
            </control>
          </mc:Choice>
        </mc:AlternateContent>
        <mc:AlternateContent xmlns:mc="http://schemas.openxmlformats.org/markup-compatibility/2006">
          <mc:Choice Requires="x14">
            <control shapeId="10820" r:id="rId378" name="Check Box 580">
              <controlPr defaultSize="0" autoFill="0" autoLine="0" autoPict="0">
                <anchor moveWithCells="1">
                  <from>
                    <xdr:col>9</xdr:col>
                    <xdr:colOff>200025</xdr:colOff>
                    <xdr:row>79</xdr:row>
                    <xdr:rowOff>161925</xdr:rowOff>
                  </from>
                  <to>
                    <xdr:col>9</xdr:col>
                    <xdr:colOff>466725</xdr:colOff>
                    <xdr:row>81</xdr:row>
                    <xdr:rowOff>0</xdr:rowOff>
                  </to>
                </anchor>
              </controlPr>
            </control>
          </mc:Choice>
        </mc:AlternateContent>
        <mc:AlternateContent xmlns:mc="http://schemas.openxmlformats.org/markup-compatibility/2006">
          <mc:Choice Requires="x14">
            <control shapeId="10824" r:id="rId379" name="Check Box 584">
              <controlPr defaultSize="0" autoFill="0" autoLine="0" autoPict="0" macro="[0]!CATNo">
                <anchor moveWithCells="1">
                  <from>
                    <xdr:col>9</xdr:col>
                    <xdr:colOff>200025</xdr:colOff>
                    <xdr:row>82</xdr:row>
                    <xdr:rowOff>190500</xdr:rowOff>
                  </from>
                  <to>
                    <xdr:col>9</xdr:col>
                    <xdr:colOff>466725</xdr:colOff>
                    <xdr:row>84</xdr:row>
                    <xdr:rowOff>38100</xdr:rowOff>
                  </to>
                </anchor>
              </controlPr>
            </control>
          </mc:Choice>
        </mc:AlternateContent>
        <mc:AlternateContent xmlns:mc="http://schemas.openxmlformats.org/markup-compatibility/2006">
          <mc:Choice Requires="x14">
            <control shapeId="10825" r:id="rId380" name="Check Box 585">
              <controlPr defaultSize="0" autoFill="0" autoLine="0" autoPict="0" macro="[0]!CATYes">
                <anchor moveWithCells="1">
                  <from>
                    <xdr:col>9</xdr:col>
                    <xdr:colOff>200025</xdr:colOff>
                    <xdr:row>81</xdr:row>
                    <xdr:rowOff>171450</xdr:rowOff>
                  </from>
                  <to>
                    <xdr:col>9</xdr:col>
                    <xdr:colOff>466725</xdr:colOff>
                    <xdr:row>83</xdr:row>
                    <xdr:rowOff>19050</xdr:rowOff>
                  </to>
                </anchor>
              </controlPr>
            </control>
          </mc:Choice>
        </mc:AlternateContent>
        <mc:AlternateContent xmlns:mc="http://schemas.openxmlformats.org/markup-compatibility/2006">
          <mc:Choice Requires="x14">
            <control shapeId="10830" r:id="rId381" name="Check Box 590">
              <controlPr defaultSize="0" autoFill="0" autoLine="0" autoPict="0">
                <anchor moveWithCells="1">
                  <from>
                    <xdr:col>9</xdr:col>
                    <xdr:colOff>200025</xdr:colOff>
                    <xdr:row>85</xdr:row>
                    <xdr:rowOff>161925</xdr:rowOff>
                  </from>
                  <to>
                    <xdr:col>9</xdr:col>
                    <xdr:colOff>466725</xdr:colOff>
                    <xdr:row>86</xdr:row>
                    <xdr:rowOff>171450</xdr:rowOff>
                  </to>
                </anchor>
              </controlPr>
            </control>
          </mc:Choice>
        </mc:AlternateContent>
        <mc:AlternateContent xmlns:mc="http://schemas.openxmlformats.org/markup-compatibility/2006">
          <mc:Choice Requires="x14">
            <control shapeId="10831" r:id="rId382" name="Check Box 591">
              <controlPr defaultSize="0" autoFill="0" autoLine="0" autoPict="0">
                <anchor moveWithCells="1">
                  <from>
                    <xdr:col>9</xdr:col>
                    <xdr:colOff>200025</xdr:colOff>
                    <xdr:row>84</xdr:row>
                    <xdr:rowOff>190500</xdr:rowOff>
                  </from>
                  <to>
                    <xdr:col>9</xdr:col>
                    <xdr:colOff>466725</xdr:colOff>
                    <xdr:row>86</xdr:row>
                    <xdr:rowOff>0</xdr:rowOff>
                  </to>
                </anchor>
              </controlPr>
            </control>
          </mc:Choice>
        </mc:AlternateContent>
        <mc:AlternateContent xmlns:mc="http://schemas.openxmlformats.org/markup-compatibility/2006">
          <mc:Choice Requires="x14">
            <control shapeId="10832" r:id="rId383" name="Check Box 592">
              <controlPr defaultSize="0" autoFill="0" autoLine="0" autoPict="0">
                <anchor moveWithCells="1">
                  <from>
                    <xdr:col>21</xdr:col>
                    <xdr:colOff>200025</xdr:colOff>
                    <xdr:row>28</xdr:row>
                    <xdr:rowOff>123825</xdr:rowOff>
                  </from>
                  <to>
                    <xdr:col>22</xdr:col>
                    <xdr:colOff>0</xdr:colOff>
                    <xdr:row>30</xdr:row>
                    <xdr:rowOff>0</xdr:rowOff>
                  </to>
                </anchor>
              </controlPr>
            </control>
          </mc:Choice>
        </mc:AlternateContent>
        <mc:AlternateContent xmlns:mc="http://schemas.openxmlformats.org/markup-compatibility/2006">
          <mc:Choice Requires="x14">
            <control shapeId="10833" r:id="rId384" name="Check Box 593">
              <controlPr defaultSize="0" autoFill="0" autoLine="0" autoPict="0">
                <anchor moveWithCells="1">
                  <from>
                    <xdr:col>21</xdr:col>
                    <xdr:colOff>200025</xdr:colOff>
                    <xdr:row>27</xdr:row>
                    <xdr:rowOff>123825</xdr:rowOff>
                  </from>
                  <to>
                    <xdr:col>22</xdr:col>
                    <xdr:colOff>0</xdr:colOff>
                    <xdr:row>29</xdr:row>
                    <xdr:rowOff>0</xdr:rowOff>
                  </to>
                </anchor>
              </controlPr>
            </control>
          </mc:Choice>
        </mc:AlternateContent>
        <mc:AlternateContent xmlns:mc="http://schemas.openxmlformats.org/markup-compatibility/2006">
          <mc:Choice Requires="x14">
            <control shapeId="10834" r:id="rId385" name="Check Box 594">
              <controlPr defaultSize="0" autoFill="0" autoLine="0" autoPict="0">
                <anchor moveWithCells="1">
                  <from>
                    <xdr:col>27</xdr:col>
                    <xdr:colOff>200025</xdr:colOff>
                    <xdr:row>10</xdr:row>
                    <xdr:rowOff>123825</xdr:rowOff>
                  </from>
                  <to>
                    <xdr:col>27</xdr:col>
                    <xdr:colOff>466725</xdr:colOff>
                    <xdr:row>12</xdr:row>
                    <xdr:rowOff>0</xdr:rowOff>
                  </to>
                </anchor>
              </controlPr>
            </control>
          </mc:Choice>
        </mc:AlternateContent>
        <mc:AlternateContent xmlns:mc="http://schemas.openxmlformats.org/markup-compatibility/2006">
          <mc:Choice Requires="x14">
            <control shapeId="10835" r:id="rId386" name="Check Box 595">
              <controlPr defaultSize="0" autoFill="0" autoLine="0" autoPict="0">
                <anchor moveWithCells="1">
                  <from>
                    <xdr:col>27</xdr:col>
                    <xdr:colOff>200025</xdr:colOff>
                    <xdr:row>9</xdr:row>
                    <xdr:rowOff>123825</xdr:rowOff>
                  </from>
                  <to>
                    <xdr:col>27</xdr:col>
                    <xdr:colOff>466725</xdr:colOff>
                    <xdr:row>11</xdr:row>
                    <xdr:rowOff>0</xdr:rowOff>
                  </to>
                </anchor>
              </controlPr>
            </control>
          </mc:Choice>
        </mc:AlternateContent>
        <mc:AlternateContent xmlns:mc="http://schemas.openxmlformats.org/markup-compatibility/2006">
          <mc:Choice Requires="x14">
            <control shapeId="10836" r:id="rId387" name="Check Box 596">
              <controlPr defaultSize="0" autoFill="0" autoLine="0" autoPict="0" macro="[0]!MassGCYes">
                <anchor moveWithCells="1">
                  <from>
                    <xdr:col>27</xdr:col>
                    <xdr:colOff>200025</xdr:colOff>
                    <xdr:row>90</xdr:row>
                    <xdr:rowOff>180975</xdr:rowOff>
                  </from>
                  <to>
                    <xdr:col>27</xdr:col>
                    <xdr:colOff>476250</xdr:colOff>
                    <xdr:row>92</xdr:row>
                    <xdr:rowOff>38100</xdr:rowOff>
                  </to>
                </anchor>
              </controlPr>
            </control>
          </mc:Choice>
        </mc:AlternateContent>
        <mc:AlternateContent xmlns:mc="http://schemas.openxmlformats.org/markup-compatibility/2006">
          <mc:Choice Requires="x14">
            <control shapeId="10847" r:id="rId388" name="Check Box 607">
              <controlPr defaultSize="0" autoFill="0" autoLine="0" autoPict="0" macro="[0]!COFTokenYes">
                <anchor moveWithCells="1">
                  <from>
                    <xdr:col>3</xdr:col>
                    <xdr:colOff>190500</xdr:colOff>
                    <xdr:row>32</xdr:row>
                    <xdr:rowOff>152400</xdr:rowOff>
                  </from>
                  <to>
                    <xdr:col>3</xdr:col>
                    <xdr:colOff>466725</xdr:colOff>
                    <xdr:row>34</xdr:row>
                    <xdr:rowOff>19050</xdr:rowOff>
                  </to>
                </anchor>
              </controlPr>
            </control>
          </mc:Choice>
        </mc:AlternateContent>
        <mc:AlternateContent xmlns:mc="http://schemas.openxmlformats.org/markup-compatibility/2006">
          <mc:Choice Requires="x14">
            <control shapeId="10851" r:id="rId389" name="Check Box 611">
              <controlPr defaultSize="0" autoFill="0" autoLine="0" autoPict="0">
                <anchor moveWithCells="1">
                  <from>
                    <xdr:col>3</xdr:col>
                    <xdr:colOff>200025</xdr:colOff>
                    <xdr:row>51</xdr:row>
                    <xdr:rowOff>123825</xdr:rowOff>
                  </from>
                  <to>
                    <xdr:col>3</xdr:col>
                    <xdr:colOff>476250</xdr:colOff>
                    <xdr:row>53</xdr:row>
                    <xdr:rowOff>0</xdr:rowOff>
                  </to>
                </anchor>
              </controlPr>
            </control>
          </mc:Choice>
        </mc:AlternateContent>
        <mc:AlternateContent xmlns:mc="http://schemas.openxmlformats.org/markup-compatibility/2006">
          <mc:Choice Requires="x14">
            <control shapeId="10852" r:id="rId390" name="Check Box 612">
              <controlPr defaultSize="0" autoFill="0" autoLine="0" autoPict="0">
                <anchor moveWithCells="1">
                  <from>
                    <xdr:col>9</xdr:col>
                    <xdr:colOff>200025</xdr:colOff>
                    <xdr:row>134</xdr:row>
                    <xdr:rowOff>171450</xdr:rowOff>
                  </from>
                  <to>
                    <xdr:col>9</xdr:col>
                    <xdr:colOff>466725</xdr:colOff>
                    <xdr:row>136</xdr:row>
                    <xdr:rowOff>9525</xdr:rowOff>
                  </to>
                </anchor>
              </controlPr>
            </control>
          </mc:Choice>
        </mc:AlternateContent>
        <mc:AlternateContent xmlns:mc="http://schemas.openxmlformats.org/markup-compatibility/2006">
          <mc:Choice Requires="x14">
            <control shapeId="10853" r:id="rId391" name="Check Box 613">
              <controlPr defaultSize="0" autoFill="0" autoLine="0" autoPict="0">
                <anchor moveWithCells="1">
                  <from>
                    <xdr:col>9</xdr:col>
                    <xdr:colOff>200025</xdr:colOff>
                    <xdr:row>133</xdr:row>
                    <xdr:rowOff>190500</xdr:rowOff>
                  </from>
                  <to>
                    <xdr:col>9</xdr:col>
                    <xdr:colOff>466725</xdr:colOff>
                    <xdr:row>135</xdr:row>
                    <xdr:rowOff>19050</xdr:rowOff>
                  </to>
                </anchor>
              </controlPr>
            </control>
          </mc:Choice>
        </mc:AlternateContent>
        <mc:AlternateContent xmlns:mc="http://schemas.openxmlformats.org/markup-compatibility/2006">
          <mc:Choice Requires="x14">
            <control shapeId="10854" r:id="rId392" name="Check Box 614">
              <controlPr defaultSize="0" autoFill="0" autoLine="0" autoPict="0" macro="[0]!IncrementalAuthNo">
                <anchor moveWithCells="1">
                  <from>
                    <xdr:col>9</xdr:col>
                    <xdr:colOff>200025</xdr:colOff>
                    <xdr:row>152</xdr:row>
                    <xdr:rowOff>133350</xdr:rowOff>
                  </from>
                  <to>
                    <xdr:col>9</xdr:col>
                    <xdr:colOff>476250</xdr:colOff>
                    <xdr:row>154</xdr:row>
                    <xdr:rowOff>38100</xdr:rowOff>
                  </to>
                </anchor>
              </controlPr>
            </control>
          </mc:Choice>
        </mc:AlternateContent>
        <mc:AlternateContent xmlns:mc="http://schemas.openxmlformats.org/markup-compatibility/2006">
          <mc:Choice Requires="x14">
            <control shapeId="10855" r:id="rId393" name="Check Box 615">
              <controlPr defaultSize="0" autoFill="0" autoLine="0" autoPict="0" macro="[0]!IncrementalAuthYes">
                <anchor moveWithCells="1">
                  <from>
                    <xdr:col>9</xdr:col>
                    <xdr:colOff>200025</xdr:colOff>
                    <xdr:row>151</xdr:row>
                    <xdr:rowOff>152400</xdr:rowOff>
                  </from>
                  <to>
                    <xdr:col>9</xdr:col>
                    <xdr:colOff>476250</xdr:colOff>
                    <xdr:row>153</xdr:row>
                    <xdr:rowOff>28575</xdr:rowOff>
                  </to>
                </anchor>
              </controlPr>
            </control>
          </mc:Choice>
        </mc:AlternateContent>
        <mc:AlternateContent xmlns:mc="http://schemas.openxmlformats.org/markup-compatibility/2006">
          <mc:Choice Requires="x14">
            <control shapeId="10857" r:id="rId394" name="Check Box 617">
              <controlPr defaultSize="0" autoFill="0" autoLine="0" autoPict="0">
                <anchor moveWithCells="1">
                  <from>
                    <xdr:col>9</xdr:col>
                    <xdr:colOff>209550</xdr:colOff>
                    <xdr:row>116</xdr:row>
                    <xdr:rowOff>171450</xdr:rowOff>
                  </from>
                  <to>
                    <xdr:col>9</xdr:col>
                    <xdr:colOff>476250</xdr:colOff>
                    <xdr:row>118</xdr:row>
                    <xdr:rowOff>0</xdr:rowOff>
                  </to>
                </anchor>
              </controlPr>
            </control>
          </mc:Choice>
        </mc:AlternateContent>
        <mc:AlternateContent xmlns:mc="http://schemas.openxmlformats.org/markup-compatibility/2006">
          <mc:Choice Requires="x14">
            <control shapeId="10858" r:id="rId395" name="Check Box 618">
              <controlPr defaultSize="0" autoFill="0" autoLine="0" autoPict="0" macro="[0]!EMVOtherYes">
                <anchor moveWithCells="1">
                  <from>
                    <xdr:col>9</xdr:col>
                    <xdr:colOff>219075</xdr:colOff>
                    <xdr:row>117</xdr:row>
                    <xdr:rowOff>180975</xdr:rowOff>
                  </from>
                  <to>
                    <xdr:col>9</xdr:col>
                    <xdr:colOff>485775</xdr:colOff>
                    <xdr:row>119</xdr:row>
                    <xdr:rowOff>9525</xdr:rowOff>
                  </to>
                </anchor>
              </controlPr>
            </control>
          </mc:Choice>
        </mc:AlternateContent>
        <mc:AlternateContent xmlns:mc="http://schemas.openxmlformats.org/markup-compatibility/2006">
          <mc:Choice Requires="x14">
            <control shapeId="10861" r:id="rId396" name="Check Box 621">
              <controlPr defaultSize="0" autoFill="0" autoLine="0" autoPict="0">
                <anchor moveWithCells="1">
                  <from>
                    <xdr:col>15</xdr:col>
                    <xdr:colOff>200025</xdr:colOff>
                    <xdr:row>43</xdr:row>
                    <xdr:rowOff>123825</xdr:rowOff>
                  </from>
                  <to>
                    <xdr:col>15</xdr:col>
                    <xdr:colOff>476250</xdr:colOff>
                    <xdr:row>45</xdr:row>
                    <xdr:rowOff>19050</xdr:rowOff>
                  </to>
                </anchor>
              </controlPr>
            </control>
          </mc:Choice>
        </mc:AlternateContent>
        <mc:AlternateContent xmlns:mc="http://schemas.openxmlformats.org/markup-compatibility/2006">
          <mc:Choice Requires="x14">
            <control shapeId="10862" r:id="rId397" name="Check Box 622">
              <controlPr defaultSize="0" autoFill="0" autoLine="0" autoPict="0" macro="[0]!TORNo">
                <anchor moveWithCells="1">
                  <from>
                    <xdr:col>3</xdr:col>
                    <xdr:colOff>180975</xdr:colOff>
                    <xdr:row>63</xdr:row>
                    <xdr:rowOff>161925</xdr:rowOff>
                  </from>
                  <to>
                    <xdr:col>3</xdr:col>
                    <xdr:colOff>457200</xdr:colOff>
                    <xdr:row>65</xdr:row>
                    <xdr:rowOff>19050</xdr:rowOff>
                  </to>
                </anchor>
              </controlPr>
            </control>
          </mc:Choice>
        </mc:AlternateContent>
        <mc:AlternateContent xmlns:mc="http://schemas.openxmlformats.org/markup-compatibility/2006">
          <mc:Choice Requires="x14">
            <control shapeId="10863" r:id="rId398" name="Check Box 623">
              <controlPr defaultSize="0" autoFill="0" autoLine="0" autoPict="0" macro="[0]!TORYes">
                <anchor moveWithCells="1">
                  <from>
                    <xdr:col>3</xdr:col>
                    <xdr:colOff>180975</xdr:colOff>
                    <xdr:row>62</xdr:row>
                    <xdr:rowOff>171450</xdr:rowOff>
                  </from>
                  <to>
                    <xdr:col>3</xdr:col>
                    <xdr:colOff>457200</xdr:colOff>
                    <xdr:row>64</xdr:row>
                    <xdr:rowOff>0</xdr:rowOff>
                  </to>
                </anchor>
              </controlPr>
            </control>
          </mc:Choice>
        </mc:AlternateContent>
        <mc:AlternateContent xmlns:mc="http://schemas.openxmlformats.org/markup-compatibility/2006">
          <mc:Choice Requires="x14">
            <control shapeId="10864" r:id="rId399" name="Check Box 624">
              <controlPr defaultSize="0" autoFill="0" autoLine="0" autoPict="0">
                <anchor moveWithCells="1">
                  <from>
                    <xdr:col>9</xdr:col>
                    <xdr:colOff>200025</xdr:colOff>
                    <xdr:row>65</xdr:row>
                    <xdr:rowOff>152400</xdr:rowOff>
                  </from>
                  <to>
                    <xdr:col>9</xdr:col>
                    <xdr:colOff>466725</xdr:colOff>
                    <xdr:row>67</xdr:row>
                    <xdr:rowOff>28575</xdr:rowOff>
                  </to>
                </anchor>
              </controlPr>
            </control>
          </mc:Choice>
        </mc:AlternateContent>
        <mc:AlternateContent xmlns:mc="http://schemas.openxmlformats.org/markup-compatibility/2006">
          <mc:Choice Requires="x14">
            <control shapeId="10865" r:id="rId400" name="Check Box 625">
              <controlPr defaultSize="0" autoFill="0" autoLine="0" autoPict="0">
                <anchor moveWithCells="1">
                  <from>
                    <xdr:col>9</xdr:col>
                    <xdr:colOff>200025</xdr:colOff>
                    <xdr:row>64</xdr:row>
                    <xdr:rowOff>180975</xdr:rowOff>
                  </from>
                  <to>
                    <xdr:col>9</xdr:col>
                    <xdr:colOff>466725</xdr:colOff>
                    <xdr:row>66</xdr:row>
                    <xdr:rowOff>19050</xdr:rowOff>
                  </to>
                </anchor>
              </controlPr>
            </control>
          </mc:Choice>
        </mc:AlternateContent>
        <mc:AlternateContent xmlns:mc="http://schemas.openxmlformats.org/markup-compatibility/2006">
          <mc:Choice Requires="x14">
            <control shapeId="10866" r:id="rId401" name="Check Box 626">
              <controlPr defaultSize="0" autoFill="0" autoLine="0" autoPict="0">
                <anchor moveWithCells="1">
                  <from>
                    <xdr:col>9</xdr:col>
                    <xdr:colOff>200025</xdr:colOff>
                    <xdr:row>66</xdr:row>
                    <xdr:rowOff>171450</xdr:rowOff>
                  </from>
                  <to>
                    <xdr:col>9</xdr:col>
                    <xdr:colOff>466725</xdr:colOff>
                    <xdr:row>68</xdr:row>
                    <xdr:rowOff>28575</xdr:rowOff>
                  </to>
                </anchor>
              </controlPr>
            </control>
          </mc:Choice>
        </mc:AlternateContent>
        <mc:AlternateContent xmlns:mc="http://schemas.openxmlformats.org/markup-compatibility/2006">
          <mc:Choice Requires="x14">
            <control shapeId="10867" r:id="rId402" name="Check Box 627">
              <controlPr defaultSize="0" autoFill="0" autoLine="0" autoPict="0">
                <anchor moveWithCells="1">
                  <from>
                    <xdr:col>13</xdr:col>
                    <xdr:colOff>447675</xdr:colOff>
                    <xdr:row>137</xdr:row>
                    <xdr:rowOff>133350</xdr:rowOff>
                  </from>
                  <to>
                    <xdr:col>13</xdr:col>
                    <xdr:colOff>781050</xdr:colOff>
                    <xdr:row>139</xdr:row>
                    <xdr:rowOff>57150</xdr:rowOff>
                  </to>
                </anchor>
              </controlPr>
            </control>
          </mc:Choice>
        </mc:AlternateContent>
        <mc:AlternateContent xmlns:mc="http://schemas.openxmlformats.org/markup-compatibility/2006">
          <mc:Choice Requires="x14">
            <control shapeId="10868" r:id="rId403" name="Check Box 628">
              <controlPr defaultSize="0" autoFill="0" autoLine="0" autoPict="0" macro="[0]!ACH_Checks_CheckboxesInvisible">
                <anchor moveWithCells="1">
                  <from>
                    <xdr:col>33</xdr:col>
                    <xdr:colOff>200025</xdr:colOff>
                    <xdr:row>1</xdr:row>
                    <xdr:rowOff>123825</xdr:rowOff>
                  </from>
                  <to>
                    <xdr:col>33</xdr:col>
                    <xdr:colOff>466725</xdr:colOff>
                    <xdr:row>3</xdr:row>
                    <xdr:rowOff>19050</xdr:rowOff>
                  </to>
                </anchor>
              </controlPr>
            </control>
          </mc:Choice>
        </mc:AlternateContent>
        <mc:AlternateContent xmlns:mc="http://schemas.openxmlformats.org/markup-compatibility/2006">
          <mc:Choice Requires="x14">
            <control shapeId="10869" r:id="rId404" name="Check Box 629">
              <controlPr defaultSize="0" autoFill="0" autoLine="0" autoPict="0" macro="[0]!ACH_Checks_On">
                <anchor moveWithCells="1">
                  <from>
                    <xdr:col>33</xdr:col>
                    <xdr:colOff>200025</xdr:colOff>
                    <xdr:row>0</xdr:row>
                    <xdr:rowOff>123825</xdr:rowOff>
                  </from>
                  <to>
                    <xdr:col>33</xdr:col>
                    <xdr:colOff>466725</xdr:colOff>
                    <xdr:row>2</xdr:row>
                    <xdr:rowOff>19050</xdr:rowOff>
                  </to>
                </anchor>
              </controlPr>
            </control>
          </mc:Choice>
        </mc:AlternateContent>
        <mc:AlternateContent xmlns:mc="http://schemas.openxmlformats.org/markup-compatibility/2006">
          <mc:Choice Requires="x14">
            <control shapeId="10872" r:id="rId405" name="Check Box 632">
              <controlPr defaultSize="0" autoFill="0" autoLine="0" autoPict="0" macro="[0]!GiftCard_CheckboxesInvisible">
                <anchor moveWithCells="1">
                  <from>
                    <xdr:col>33</xdr:col>
                    <xdr:colOff>200025</xdr:colOff>
                    <xdr:row>4</xdr:row>
                    <xdr:rowOff>123825</xdr:rowOff>
                  </from>
                  <to>
                    <xdr:col>33</xdr:col>
                    <xdr:colOff>466725</xdr:colOff>
                    <xdr:row>6</xdr:row>
                    <xdr:rowOff>19050</xdr:rowOff>
                  </to>
                </anchor>
              </controlPr>
            </control>
          </mc:Choice>
        </mc:AlternateContent>
        <mc:AlternateContent xmlns:mc="http://schemas.openxmlformats.org/markup-compatibility/2006">
          <mc:Choice Requires="x14">
            <control shapeId="10873" r:id="rId406" name="Check Box 633">
              <controlPr defaultSize="0" autoFill="0" autoLine="0" autoPict="0">
                <anchor moveWithCells="1">
                  <from>
                    <xdr:col>33</xdr:col>
                    <xdr:colOff>200025</xdr:colOff>
                    <xdr:row>3</xdr:row>
                    <xdr:rowOff>123825</xdr:rowOff>
                  </from>
                  <to>
                    <xdr:col>33</xdr:col>
                    <xdr:colOff>466725</xdr:colOff>
                    <xdr:row>5</xdr:row>
                    <xdr:rowOff>19050</xdr:rowOff>
                  </to>
                </anchor>
              </controlPr>
            </control>
          </mc:Choice>
        </mc:AlternateContent>
        <mc:AlternateContent xmlns:mc="http://schemas.openxmlformats.org/markup-compatibility/2006">
          <mc:Choice Requires="x14">
            <control shapeId="10874" r:id="rId407" name="Check Box 634">
              <controlPr defaultSize="0" autoFill="0" autoLine="0" autoPict="0" macro="[0]!GiftCard_CheckboxesInvisible">
                <anchor moveWithCells="1">
                  <from>
                    <xdr:col>33</xdr:col>
                    <xdr:colOff>200025</xdr:colOff>
                    <xdr:row>6</xdr:row>
                    <xdr:rowOff>123825</xdr:rowOff>
                  </from>
                  <to>
                    <xdr:col>33</xdr:col>
                    <xdr:colOff>466725</xdr:colOff>
                    <xdr:row>8</xdr:row>
                    <xdr:rowOff>9525</xdr:rowOff>
                  </to>
                </anchor>
              </controlPr>
            </control>
          </mc:Choice>
        </mc:AlternateContent>
        <mc:AlternateContent xmlns:mc="http://schemas.openxmlformats.org/markup-compatibility/2006">
          <mc:Choice Requires="x14">
            <control shapeId="10875" r:id="rId408" name="Check Box 635">
              <controlPr defaultSize="0" autoFill="0" autoLine="0" autoPict="0">
                <anchor moveWithCells="1">
                  <from>
                    <xdr:col>33</xdr:col>
                    <xdr:colOff>200025</xdr:colOff>
                    <xdr:row>5</xdr:row>
                    <xdr:rowOff>123825</xdr:rowOff>
                  </from>
                  <to>
                    <xdr:col>33</xdr:col>
                    <xdr:colOff>466725</xdr:colOff>
                    <xdr:row>7</xdr:row>
                    <xdr:rowOff>9525</xdr:rowOff>
                  </to>
                </anchor>
              </controlPr>
            </control>
          </mc:Choice>
        </mc:AlternateContent>
        <mc:AlternateContent xmlns:mc="http://schemas.openxmlformats.org/markup-compatibility/2006">
          <mc:Choice Requires="x14">
            <control shapeId="10876" r:id="rId409" name="Check Box 636">
              <controlPr defaultSize="0" autoFill="0" autoLine="0" autoPict="0" macro="[0]!GiftCard_CheckboxesInvisible">
                <anchor moveWithCells="1">
                  <from>
                    <xdr:col>33</xdr:col>
                    <xdr:colOff>200025</xdr:colOff>
                    <xdr:row>8</xdr:row>
                    <xdr:rowOff>123825</xdr:rowOff>
                  </from>
                  <to>
                    <xdr:col>33</xdr:col>
                    <xdr:colOff>466725</xdr:colOff>
                    <xdr:row>10</xdr:row>
                    <xdr:rowOff>9525</xdr:rowOff>
                  </to>
                </anchor>
              </controlPr>
            </control>
          </mc:Choice>
        </mc:AlternateContent>
        <mc:AlternateContent xmlns:mc="http://schemas.openxmlformats.org/markup-compatibility/2006">
          <mc:Choice Requires="x14">
            <control shapeId="10877" r:id="rId410" name="Check Box 637">
              <controlPr defaultSize="0" autoFill="0" autoLine="0" autoPict="0">
                <anchor moveWithCells="1">
                  <from>
                    <xdr:col>33</xdr:col>
                    <xdr:colOff>200025</xdr:colOff>
                    <xdr:row>7</xdr:row>
                    <xdr:rowOff>123825</xdr:rowOff>
                  </from>
                  <to>
                    <xdr:col>33</xdr:col>
                    <xdr:colOff>466725</xdr:colOff>
                    <xdr:row>9</xdr:row>
                    <xdr:rowOff>9525</xdr:rowOff>
                  </to>
                </anchor>
              </controlPr>
            </control>
          </mc:Choice>
        </mc:AlternateContent>
        <mc:AlternateContent xmlns:mc="http://schemas.openxmlformats.org/markup-compatibility/2006">
          <mc:Choice Requires="x14">
            <control shapeId="10879" r:id="rId411" name="Check Box 639">
              <controlPr defaultSize="0" autoFill="0" autoLine="0" autoPict="0">
                <anchor moveWithCells="1">
                  <from>
                    <xdr:col>33</xdr:col>
                    <xdr:colOff>200025</xdr:colOff>
                    <xdr:row>9</xdr:row>
                    <xdr:rowOff>123825</xdr:rowOff>
                  </from>
                  <to>
                    <xdr:col>33</xdr:col>
                    <xdr:colOff>466725</xdr:colOff>
                    <xdr:row>11</xdr:row>
                    <xdr:rowOff>9525</xdr:rowOff>
                  </to>
                </anchor>
              </controlPr>
            </control>
          </mc:Choice>
        </mc:AlternateContent>
        <mc:AlternateContent xmlns:mc="http://schemas.openxmlformats.org/markup-compatibility/2006">
          <mc:Choice Requires="x14">
            <control shapeId="10880" r:id="rId412" name="Check Box 640">
              <controlPr defaultSize="0" autoFill="0" autoLine="0" autoPict="0">
                <anchor moveWithCells="1">
                  <from>
                    <xdr:col>14</xdr:col>
                    <xdr:colOff>447675</xdr:colOff>
                    <xdr:row>89</xdr:row>
                    <xdr:rowOff>133350</xdr:rowOff>
                  </from>
                  <to>
                    <xdr:col>14</xdr:col>
                    <xdr:colOff>781050</xdr:colOff>
                    <xdr:row>91</xdr:row>
                    <xdr:rowOff>47625</xdr:rowOff>
                  </to>
                </anchor>
              </controlPr>
            </control>
          </mc:Choice>
        </mc:AlternateContent>
        <mc:AlternateContent xmlns:mc="http://schemas.openxmlformats.org/markup-compatibility/2006">
          <mc:Choice Requires="x14">
            <control shapeId="10881" r:id="rId413" name="Check Box 641">
              <controlPr defaultSize="0" autoFill="0" autoLine="0" autoPict="0">
                <anchor moveWithCells="1">
                  <from>
                    <xdr:col>14</xdr:col>
                    <xdr:colOff>447675</xdr:colOff>
                    <xdr:row>90</xdr:row>
                    <xdr:rowOff>133350</xdr:rowOff>
                  </from>
                  <to>
                    <xdr:col>14</xdr:col>
                    <xdr:colOff>781050</xdr:colOff>
                    <xdr:row>92</xdr:row>
                    <xdr:rowOff>38100</xdr:rowOff>
                  </to>
                </anchor>
              </controlPr>
            </control>
          </mc:Choice>
        </mc:AlternateContent>
        <mc:AlternateContent xmlns:mc="http://schemas.openxmlformats.org/markup-compatibility/2006">
          <mc:Choice Requires="x14">
            <control shapeId="10882" r:id="rId414" name="Check Box 642">
              <controlPr defaultSize="0" autoFill="0" autoLine="0" autoPict="0">
                <anchor moveWithCells="1">
                  <from>
                    <xdr:col>14</xdr:col>
                    <xdr:colOff>447675</xdr:colOff>
                    <xdr:row>91</xdr:row>
                    <xdr:rowOff>133350</xdr:rowOff>
                  </from>
                  <to>
                    <xdr:col>14</xdr:col>
                    <xdr:colOff>781050</xdr:colOff>
                    <xdr:row>93</xdr:row>
                    <xdr:rowOff>38100</xdr:rowOff>
                  </to>
                </anchor>
              </controlPr>
            </control>
          </mc:Choice>
        </mc:AlternateContent>
        <mc:AlternateContent xmlns:mc="http://schemas.openxmlformats.org/markup-compatibility/2006">
          <mc:Choice Requires="x14">
            <control shapeId="10883" r:id="rId415" name="Check Box 643">
              <controlPr defaultSize="0" autoFill="0" autoLine="0" autoPict="0">
                <anchor moveWithCells="1">
                  <from>
                    <xdr:col>14</xdr:col>
                    <xdr:colOff>447675</xdr:colOff>
                    <xdr:row>92</xdr:row>
                    <xdr:rowOff>133350</xdr:rowOff>
                  </from>
                  <to>
                    <xdr:col>14</xdr:col>
                    <xdr:colOff>781050</xdr:colOff>
                    <xdr:row>94</xdr:row>
                    <xdr:rowOff>47625</xdr:rowOff>
                  </to>
                </anchor>
              </controlPr>
            </control>
          </mc:Choice>
        </mc:AlternateContent>
        <mc:AlternateContent xmlns:mc="http://schemas.openxmlformats.org/markup-compatibility/2006">
          <mc:Choice Requires="x14">
            <control shapeId="10884" r:id="rId416" name="Check Box 644">
              <controlPr defaultSize="0" autoFill="0" autoLine="0" autoPict="0">
                <anchor moveWithCells="1">
                  <from>
                    <xdr:col>14</xdr:col>
                    <xdr:colOff>447675</xdr:colOff>
                    <xdr:row>93</xdr:row>
                    <xdr:rowOff>133350</xdr:rowOff>
                  </from>
                  <to>
                    <xdr:col>14</xdr:col>
                    <xdr:colOff>781050</xdr:colOff>
                    <xdr:row>95</xdr:row>
                    <xdr:rowOff>47625</xdr:rowOff>
                  </to>
                </anchor>
              </controlPr>
            </control>
          </mc:Choice>
        </mc:AlternateContent>
        <mc:AlternateContent xmlns:mc="http://schemas.openxmlformats.org/markup-compatibility/2006">
          <mc:Choice Requires="x14">
            <control shapeId="10885" r:id="rId417" name="Check Box 645">
              <controlPr defaultSize="0" autoFill="0" autoLine="0" autoPict="0">
                <anchor moveWithCells="1">
                  <from>
                    <xdr:col>13</xdr:col>
                    <xdr:colOff>447675</xdr:colOff>
                    <xdr:row>135</xdr:row>
                    <xdr:rowOff>133350</xdr:rowOff>
                  </from>
                  <to>
                    <xdr:col>13</xdr:col>
                    <xdr:colOff>781050</xdr:colOff>
                    <xdr:row>137</xdr:row>
                    <xdr:rowOff>57150</xdr:rowOff>
                  </to>
                </anchor>
              </controlPr>
            </control>
          </mc:Choice>
        </mc:AlternateContent>
        <mc:AlternateContent xmlns:mc="http://schemas.openxmlformats.org/markup-compatibility/2006">
          <mc:Choice Requires="x14">
            <control shapeId="10886" r:id="rId418" name="Check Box 646">
              <controlPr defaultSize="0" autoFill="0" autoLine="0" autoPict="0">
                <anchor moveWithCells="1">
                  <from>
                    <xdr:col>13</xdr:col>
                    <xdr:colOff>447675</xdr:colOff>
                    <xdr:row>136</xdr:row>
                    <xdr:rowOff>133350</xdr:rowOff>
                  </from>
                  <to>
                    <xdr:col>13</xdr:col>
                    <xdr:colOff>781050</xdr:colOff>
                    <xdr:row>138</xdr:row>
                    <xdr:rowOff>38100</xdr:rowOff>
                  </to>
                </anchor>
              </controlPr>
            </control>
          </mc:Choice>
        </mc:AlternateContent>
        <mc:AlternateContent xmlns:mc="http://schemas.openxmlformats.org/markup-compatibility/2006">
          <mc:Choice Requires="x14">
            <control shapeId="10887" r:id="rId419" name="Check Box 647">
              <controlPr defaultSize="0" autoFill="0" autoLine="0" autoPict="0">
                <anchor moveWithCells="1">
                  <from>
                    <xdr:col>13</xdr:col>
                    <xdr:colOff>447675</xdr:colOff>
                    <xdr:row>139</xdr:row>
                    <xdr:rowOff>133350</xdr:rowOff>
                  </from>
                  <to>
                    <xdr:col>13</xdr:col>
                    <xdr:colOff>781050</xdr:colOff>
                    <xdr:row>141</xdr:row>
                    <xdr:rowOff>28575</xdr:rowOff>
                  </to>
                </anchor>
              </controlPr>
            </control>
          </mc:Choice>
        </mc:AlternateContent>
        <mc:AlternateContent xmlns:mc="http://schemas.openxmlformats.org/markup-compatibility/2006">
          <mc:Choice Requires="x14">
            <control shapeId="10888" r:id="rId420" name="Check Box 648">
              <controlPr defaultSize="0" autoFill="0" autoLine="0" autoPict="0">
                <anchor moveWithCells="1">
                  <from>
                    <xdr:col>13</xdr:col>
                    <xdr:colOff>447675</xdr:colOff>
                    <xdr:row>140</xdr:row>
                    <xdr:rowOff>133350</xdr:rowOff>
                  </from>
                  <to>
                    <xdr:col>13</xdr:col>
                    <xdr:colOff>781050</xdr:colOff>
                    <xdr:row>142</xdr:row>
                    <xdr:rowOff>19050</xdr:rowOff>
                  </to>
                </anchor>
              </controlPr>
            </control>
          </mc:Choice>
        </mc:AlternateContent>
        <mc:AlternateContent xmlns:mc="http://schemas.openxmlformats.org/markup-compatibility/2006">
          <mc:Choice Requires="x14">
            <control shapeId="10889" r:id="rId421" name="Check Box 649">
              <controlPr defaultSize="0" autoFill="0" autoLine="0" autoPict="0">
                <anchor moveWithCells="1">
                  <from>
                    <xdr:col>13</xdr:col>
                    <xdr:colOff>447675</xdr:colOff>
                    <xdr:row>141</xdr:row>
                    <xdr:rowOff>133350</xdr:rowOff>
                  </from>
                  <to>
                    <xdr:col>13</xdr:col>
                    <xdr:colOff>781050</xdr:colOff>
                    <xdr:row>143</xdr:row>
                    <xdr:rowOff>19050</xdr:rowOff>
                  </to>
                </anchor>
              </controlPr>
            </control>
          </mc:Choice>
        </mc:AlternateContent>
        <mc:AlternateContent xmlns:mc="http://schemas.openxmlformats.org/markup-compatibility/2006">
          <mc:Choice Requires="x14">
            <control shapeId="10890" r:id="rId422" name="Check Box 650">
              <controlPr defaultSize="0" autoFill="0" autoLine="0" autoPict="0">
                <anchor moveWithCells="1">
                  <from>
                    <xdr:col>13</xdr:col>
                    <xdr:colOff>447675</xdr:colOff>
                    <xdr:row>142</xdr:row>
                    <xdr:rowOff>133350</xdr:rowOff>
                  </from>
                  <to>
                    <xdr:col>13</xdr:col>
                    <xdr:colOff>781050</xdr:colOff>
                    <xdr:row>144</xdr:row>
                    <xdr:rowOff>19050</xdr:rowOff>
                  </to>
                </anchor>
              </controlPr>
            </control>
          </mc:Choice>
        </mc:AlternateContent>
        <mc:AlternateContent xmlns:mc="http://schemas.openxmlformats.org/markup-compatibility/2006">
          <mc:Choice Requires="x14">
            <control shapeId="10891" r:id="rId423" name="Check Box 651">
              <controlPr defaultSize="0" autoFill="0" autoLine="0" autoPict="0">
                <anchor moveWithCells="1">
                  <from>
                    <xdr:col>13</xdr:col>
                    <xdr:colOff>447675</xdr:colOff>
                    <xdr:row>143</xdr:row>
                    <xdr:rowOff>133350</xdr:rowOff>
                  </from>
                  <to>
                    <xdr:col>13</xdr:col>
                    <xdr:colOff>781050</xdr:colOff>
                    <xdr:row>145</xdr:row>
                    <xdr:rowOff>28575</xdr:rowOff>
                  </to>
                </anchor>
              </controlPr>
            </control>
          </mc:Choice>
        </mc:AlternateContent>
        <mc:AlternateContent xmlns:mc="http://schemas.openxmlformats.org/markup-compatibility/2006">
          <mc:Choice Requires="x14">
            <control shapeId="10892" r:id="rId424" name="Check Box 652">
              <controlPr defaultSize="0" autoFill="0" autoLine="0" autoPict="0">
                <anchor moveWithCells="1">
                  <from>
                    <xdr:col>13</xdr:col>
                    <xdr:colOff>447675</xdr:colOff>
                    <xdr:row>144</xdr:row>
                    <xdr:rowOff>133350</xdr:rowOff>
                  </from>
                  <to>
                    <xdr:col>13</xdr:col>
                    <xdr:colOff>781050</xdr:colOff>
                    <xdr:row>146</xdr:row>
                    <xdr:rowOff>28575</xdr:rowOff>
                  </to>
                </anchor>
              </controlPr>
            </control>
          </mc:Choice>
        </mc:AlternateContent>
        <mc:AlternateContent xmlns:mc="http://schemas.openxmlformats.org/markup-compatibility/2006">
          <mc:Choice Requires="x14">
            <control shapeId="10894" r:id="rId425" name="Check Box 654">
              <controlPr defaultSize="0" autoFill="0" autoLine="0" autoPict="0" macro="[0]!GiftCard_CheckboxesInvisible">
                <anchor moveWithCells="1">
                  <from>
                    <xdr:col>33</xdr:col>
                    <xdr:colOff>200025</xdr:colOff>
                    <xdr:row>12</xdr:row>
                    <xdr:rowOff>123825</xdr:rowOff>
                  </from>
                  <to>
                    <xdr:col>33</xdr:col>
                    <xdr:colOff>466725</xdr:colOff>
                    <xdr:row>14</xdr:row>
                    <xdr:rowOff>9525</xdr:rowOff>
                  </to>
                </anchor>
              </controlPr>
            </control>
          </mc:Choice>
        </mc:AlternateContent>
        <mc:AlternateContent xmlns:mc="http://schemas.openxmlformats.org/markup-compatibility/2006">
          <mc:Choice Requires="x14">
            <control shapeId="10895" r:id="rId426" name="Check Box 655">
              <controlPr defaultSize="0" autoFill="0" autoLine="0" autoPict="0">
                <anchor moveWithCells="1">
                  <from>
                    <xdr:col>33</xdr:col>
                    <xdr:colOff>200025</xdr:colOff>
                    <xdr:row>11</xdr:row>
                    <xdr:rowOff>123825</xdr:rowOff>
                  </from>
                  <to>
                    <xdr:col>33</xdr:col>
                    <xdr:colOff>466725</xdr:colOff>
                    <xdr:row>13</xdr:row>
                    <xdr:rowOff>9525</xdr:rowOff>
                  </to>
                </anchor>
              </controlPr>
            </control>
          </mc:Choice>
        </mc:AlternateContent>
        <mc:AlternateContent xmlns:mc="http://schemas.openxmlformats.org/markup-compatibility/2006">
          <mc:Choice Requires="x14">
            <control shapeId="10896" r:id="rId427" name="Check Box 656">
              <controlPr defaultSize="0" autoFill="0" autoLine="0" autoPict="0">
                <anchor moveWithCells="1">
                  <from>
                    <xdr:col>27</xdr:col>
                    <xdr:colOff>200025</xdr:colOff>
                    <xdr:row>6</xdr:row>
                    <xdr:rowOff>123825</xdr:rowOff>
                  </from>
                  <to>
                    <xdr:col>27</xdr:col>
                    <xdr:colOff>466725</xdr:colOff>
                    <xdr:row>8</xdr:row>
                    <xdr:rowOff>19050</xdr:rowOff>
                  </to>
                </anchor>
              </controlPr>
            </control>
          </mc:Choice>
        </mc:AlternateContent>
        <mc:AlternateContent xmlns:mc="http://schemas.openxmlformats.org/markup-compatibility/2006">
          <mc:Choice Requires="x14">
            <control shapeId="10897" r:id="rId428" name="Check Box 657">
              <controlPr defaultSize="0" autoFill="0" autoLine="0" autoPict="0">
                <anchor moveWithCells="1">
                  <from>
                    <xdr:col>27</xdr:col>
                    <xdr:colOff>200025</xdr:colOff>
                    <xdr:row>5</xdr:row>
                    <xdr:rowOff>133350</xdr:rowOff>
                  </from>
                  <to>
                    <xdr:col>27</xdr:col>
                    <xdr:colOff>466725</xdr:colOff>
                    <xdr:row>7</xdr:row>
                    <xdr:rowOff>28575</xdr:rowOff>
                  </to>
                </anchor>
              </controlPr>
            </control>
          </mc:Choice>
        </mc:AlternateContent>
        <mc:AlternateContent xmlns:mc="http://schemas.openxmlformats.org/markup-compatibility/2006">
          <mc:Choice Requires="x14">
            <control shapeId="10900" r:id="rId429" name="Check Box 660">
              <controlPr defaultSize="0" autoFill="0" autoLine="0" autoPict="0">
                <anchor moveWithCells="1">
                  <from>
                    <xdr:col>9</xdr:col>
                    <xdr:colOff>219075</xdr:colOff>
                    <xdr:row>7</xdr:row>
                    <xdr:rowOff>142875</xdr:rowOff>
                  </from>
                  <to>
                    <xdr:col>9</xdr:col>
                    <xdr:colOff>485775</xdr:colOff>
                    <xdr:row>9</xdr:row>
                    <xdr:rowOff>19050</xdr:rowOff>
                  </to>
                </anchor>
              </controlPr>
            </control>
          </mc:Choice>
        </mc:AlternateContent>
        <mc:AlternateContent xmlns:mc="http://schemas.openxmlformats.org/markup-compatibility/2006">
          <mc:Choice Requires="x14">
            <control shapeId="10901" r:id="rId430" name="Check Box 661">
              <controlPr defaultSize="0" autoFill="0" autoLine="0" autoPict="0" macro="[0]!CreditDenialNo">
                <anchor moveWithCells="1">
                  <from>
                    <xdr:col>9</xdr:col>
                    <xdr:colOff>180975</xdr:colOff>
                    <xdr:row>88</xdr:row>
                    <xdr:rowOff>161925</xdr:rowOff>
                  </from>
                  <to>
                    <xdr:col>9</xdr:col>
                    <xdr:colOff>447675</xdr:colOff>
                    <xdr:row>90</xdr:row>
                    <xdr:rowOff>0</xdr:rowOff>
                  </to>
                </anchor>
              </controlPr>
            </control>
          </mc:Choice>
        </mc:AlternateContent>
        <mc:AlternateContent xmlns:mc="http://schemas.openxmlformats.org/markup-compatibility/2006">
          <mc:Choice Requires="x14">
            <control shapeId="10902" r:id="rId431" name="Check Box 662">
              <controlPr defaultSize="0" autoFill="0" autoLine="0" autoPict="0" macro="[0]!CreditDenialYes">
                <anchor moveWithCells="1">
                  <from>
                    <xdr:col>9</xdr:col>
                    <xdr:colOff>180975</xdr:colOff>
                    <xdr:row>87</xdr:row>
                    <xdr:rowOff>180975</xdr:rowOff>
                  </from>
                  <to>
                    <xdr:col>9</xdr:col>
                    <xdr:colOff>447675</xdr:colOff>
                    <xdr:row>89</xdr:row>
                    <xdr:rowOff>38100</xdr:rowOff>
                  </to>
                </anchor>
              </controlPr>
            </control>
          </mc:Choice>
        </mc:AlternateContent>
        <mc:AlternateContent xmlns:mc="http://schemas.openxmlformats.org/markup-compatibility/2006">
          <mc:Choice Requires="x14">
            <control shapeId="10908" r:id="rId432" name="Check Box 668">
              <controlPr defaultSize="0" autoFill="0" autoLine="0" autoPict="0">
                <anchor moveWithCells="1">
                  <from>
                    <xdr:col>15</xdr:col>
                    <xdr:colOff>200025</xdr:colOff>
                    <xdr:row>3</xdr:row>
                    <xdr:rowOff>142875</xdr:rowOff>
                  </from>
                  <to>
                    <xdr:col>15</xdr:col>
                    <xdr:colOff>466725</xdr:colOff>
                    <xdr:row>5</xdr:row>
                    <xdr:rowOff>38100</xdr:rowOff>
                  </to>
                </anchor>
              </controlPr>
            </control>
          </mc:Choice>
        </mc:AlternateContent>
        <mc:AlternateContent xmlns:mc="http://schemas.openxmlformats.org/markup-compatibility/2006">
          <mc:Choice Requires="x14">
            <control shapeId="10909" r:id="rId433" name="Check Box 669">
              <controlPr defaultSize="0" autoFill="0" autoLine="0" autoPict="0" macro="[0]!ManualEntry">
                <anchor moveWithCells="1">
                  <from>
                    <xdr:col>15</xdr:col>
                    <xdr:colOff>200025</xdr:colOff>
                    <xdr:row>4</xdr:row>
                    <xdr:rowOff>123825</xdr:rowOff>
                  </from>
                  <to>
                    <xdr:col>15</xdr:col>
                    <xdr:colOff>466725</xdr:colOff>
                    <xdr:row>6</xdr:row>
                    <xdr:rowOff>19050</xdr:rowOff>
                  </to>
                </anchor>
              </controlPr>
            </control>
          </mc:Choice>
        </mc:AlternateContent>
        <mc:AlternateContent xmlns:mc="http://schemas.openxmlformats.org/markup-compatibility/2006">
          <mc:Choice Requires="x14">
            <control shapeId="10910" r:id="rId434" name="Check Box 670">
              <controlPr defaultSize="0" autoFill="0" autoLine="0" autoPict="0">
                <anchor moveWithCells="1">
                  <from>
                    <xdr:col>15</xdr:col>
                    <xdr:colOff>200025</xdr:colOff>
                    <xdr:row>5</xdr:row>
                    <xdr:rowOff>123825</xdr:rowOff>
                  </from>
                  <to>
                    <xdr:col>15</xdr:col>
                    <xdr:colOff>466725</xdr:colOff>
                    <xdr:row>7</xdr:row>
                    <xdr:rowOff>19050</xdr:rowOff>
                  </to>
                </anchor>
              </controlPr>
            </control>
          </mc:Choice>
        </mc:AlternateContent>
        <mc:AlternateContent xmlns:mc="http://schemas.openxmlformats.org/markup-compatibility/2006">
          <mc:Choice Requires="x14">
            <control shapeId="10917" r:id="rId435" name="Check Box 677">
              <controlPr defaultSize="0" autoFill="0" autoLine="0" autoPict="0">
                <anchor moveWithCells="1">
                  <from>
                    <xdr:col>4</xdr:col>
                    <xdr:colOff>200025</xdr:colOff>
                    <xdr:row>1</xdr:row>
                    <xdr:rowOff>123825</xdr:rowOff>
                  </from>
                  <to>
                    <xdr:col>4</xdr:col>
                    <xdr:colOff>466725</xdr:colOff>
                    <xdr:row>3</xdr:row>
                    <xdr:rowOff>0</xdr:rowOff>
                  </to>
                </anchor>
              </controlPr>
            </control>
          </mc:Choice>
        </mc:AlternateContent>
        <mc:AlternateContent xmlns:mc="http://schemas.openxmlformats.org/markup-compatibility/2006">
          <mc:Choice Requires="x14">
            <control shapeId="10918" r:id="rId436" name="Check Box 678">
              <controlPr defaultSize="0" autoFill="0" autoLine="0" autoPict="0">
                <anchor moveWithCells="1">
                  <from>
                    <xdr:col>4</xdr:col>
                    <xdr:colOff>200025</xdr:colOff>
                    <xdr:row>2</xdr:row>
                    <xdr:rowOff>133350</xdr:rowOff>
                  </from>
                  <to>
                    <xdr:col>4</xdr:col>
                    <xdr:colOff>466725</xdr:colOff>
                    <xdr:row>4</xdr:row>
                    <xdr:rowOff>28575</xdr:rowOff>
                  </to>
                </anchor>
              </controlPr>
            </control>
          </mc:Choice>
        </mc:AlternateContent>
        <mc:AlternateContent xmlns:mc="http://schemas.openxmlformats.org/markup-compatibility/2006">
          <mc:Choice Requires="x14">
            <control shapeId="10921" r:id="rId437" name="Check Box 681">
              <controlPr defaultSize="0" autoFill="0" autoLine="0" autoPict="0" macro="[0]!ISO_HDC_CheckboxesInvisible">
                <anchor moveWithCells="1">
                  <from>
                    <xdr:col>4</xdr:col>
                    <xdr:colOff>200025</xdr:colOff>
                    <xdr:row>3</xdr:row>
                    <xdr:rowOff>123825</xdr:rowOff>
                  </from>
                  <to>
                    <xdr:col>4</xdr:col>
                    <xdr:colOff>466725</xdr:colOff>
                    <xdr:row>5</xdr:row>
                    <xdr:rowOff>19050</xdr:rowOff>
                  </to>
                </anchor>
              </controlPr>
            </control>
          </mc:Choice>
        </mc:AlternateContent>
        <mc:AlternateContent xmlns:mc="http://schemas.openxmlformats.org/markup-compatibility/2006">
          <mc:Choice Requires="x14">
            <control shapeId="10922" r:id="rId438" name="Check Box 682">
              <controlPr defaultSize="0" autoFill="0" autoLine="0" autoPict="0" macro="[0]!ISO_HDC_CheckboxesInvisible">
                <anchor moveWithCells="1">
                  <from>
                    <xdr:col>4</xdr:col>
                    <xdr:colOff>200025</xdr:colOff>
                    <xdr:row>4</xdr:row>
                    <xdr:rowOff>123825</xdr:rowOff>
                  </from>
                  <to>
                    <xdr:col>4</xdr:col>
                    <xdr:colOff>466725</xdr:colOff>
                    <xdr:row>6</xdr:row>
                    <xdr:rowOff>19050</xdr:rowOff>
                  </to>
                </anchor>
              </controlPr>
            </control>
          </mc:Choice>
        </mc:AlternateContent>
        <mc:AlternateContent xmlns:mc="http://schemas.openxmlformats.org/markup-compatibility/2006">
          <mc:Choice Requires="x14">
            <control shapeId="10924" r:id="rId439" name="Check Box 684">
              <controlPr defaultSize="0" autoFill="0" autoLine="0" autoPict="0" macro="[0]!ISO_HDC_CheckboxesInvisible">
                <anchor moveWithCells="1">
                  <from>
                    <xdr:col>4</xdr:col>
                    <xdr:colOff>200025</xdr:colOff>
                    <xdr:row>4</xdr:row>
                    <xdr:rowOff>123825</xdr:rowOff>
                  </from>
                  <to>
                    <xdr:col>4</xdr:col>
                    <xdr:colOff>466725</xdr:colOff>
                    <xdr:row>6</xdr:row>
                    <xdr:rowOff>19050</xdr:rowOff>
                  </to>
                </anchor>
              </controlPr>
            </control>
          </mc:Choice>
        </mc:AlternateContent>
        <mc:AlternateContent xmlns:mc="http://schemas.openxmlformats.org/markup-compatibility/2006">
          <mc:Choice Requires="x14">
            <control shapeId="10925" r:id="rId440" name="Check Box 685">
              <controlPr defaultSize="0" autoFill="0" autoLine="0" autoPict="0" macro="[0]!EMD_CheckboxesInvisible">
                <anchor moveWithCells="1">
                  <from>
                    <xdr:col>4</xdr:col>
                    <xdr:colOff>200025</xdr:colOff>
                    <xdr:row>6</xdr:row>
                    <xdr:rowOff>123825</xdr:rowOff>
                  </from>
                  <to>
                    <xdr:col>4</xdr:col>
                    <xdr:colOff>466725</xdr:colOff>
                    <xdr:row>8</xdr:row>
                    <xdr:rowOff>0</xdr:rowOff>
                  </to>
                </anchor>
              </controlPr>
            </control>
          </mc:Choice>
        </mc:AlternateContent>
        <mc:AlternateContent xmlns:mc="http://schemas.openxmlformats.org/markup-compatibility/2006">
          <mc:Choice Requires="x14">
            <control shapeId="10926" r:id="rId441" name="Check Box 686">
              <controlPr defaultSize="0" autoFill="0" autoLine="0" autoPict="0" macro="[0]!ISO_HDC_CheckboxesInvisible">
                <anchor moveWithCells="1">
                  <from>
                    <xdr:col>4</xdr:col>
                    <xdr:colOff>200025</xdr:colOff>
                    <xdr:row>7</xdr:row>
                    <xdr:rowOff>123825</xdr:rowOff>
                  </from>
                  <to>
                    <xdr:col>4</xdr:col>
                    <xdr:colOff>466725</xdr:colOff>
                    <xdr:row>9</xdr:row>
                    <xdr:rowOff>19050</xdr:rowOff>
                  </to>
                </anchor>
              </controlPr>
            </control>
          </mc:Choice>
        </mc:AlternateContent>
        <mc:AlternateContent xmlns:mc="http://schemas.openxmlformats.org/markup-compatibility/2006">
          <mc:Choice Requires="x14">
            <control shapeId="10927" r:id="rId442" name="Check Box 687">
              <controlPr defaultSize="0" autoFill="0" autoLine="0" autoPict="0">
                <anchor moveWithCells="1">
                  <from>
                    <xdr:col>4</xdr:col>
                    <xdr:colOff>200025</xdr:colOff>
                    <xdr:row>9</xdr:row>
                    <xdr:rowOff>123825</xdr:rowOff>
                  </from>
                  <to>
                    <xdr:col>4</xdr:col>
                    <xdr:colOff>466725</xdr:colOff>
                    <xdr:row>11</xdr:row>
                    <xdr:rowOff>9525</xdr:rowOff>
                  </to>
                </anchor>
              </controlPr>
            </control>
          </mc:Choice>
        </mc:AlternateContent>
        <mc:AlternateContent xmlns:mc="http://schemas.openxmlformats.org/markup-compatibility/2006">
          <mc:Choice Requires="x14">
            <control shapeId="10930" r:id="rId443" name="Check Box 690">
              <controlPr defaultSize="0" autoFill="0" autoLine="0" autoPict="0">
                <anchor moveWithCells="1">
                  <from>
                    <xdr:col>4</xdr:col>
                    <xdr:colOff>200025</xdr:colOff>
                    <xdr:row>5</xdr:row>
                    <xdr:rowOff>123825</xdr:rowOff>
                  </from>
                  <to>
                    <xdr:col>4</xdr:col>
                    <xdr:colOff>466725</xdr:colOff>
                    <xdr:row>7</xdr:row>
                    <xdr:rowOff>0</xdr:rowOff>
                  </to>
                </anchor>
              </controlPr>
            </control>
          </mc:Choice>
        </mc:AlternateContent>
        <mc:AlternateContent xmlns:mc="http://schemas.openxmlformats.org/markup-compatibility/2006">
          <mc:Choice Requires="x14">
            <control shapeId="10931" r:id="rId444" name="Check Box 691">
              <controlPr defaultSize="0" autoFill="0" autoLine="0" autoPict="0">
                <anchor moveWithCells="1">
                  <from>
                    <xdr:col>4</xdr:col>
                    <xdr:colOff>200025</xdr:colOff>
                    <xdr:row>6</xdr:row>
                    <xdr:rowOff>123825</xdr:rowOff>
                  </from>
                  <to>
                    <xdr:col>4</xdr:col>
                    <xdr:colOff>466725</xdr:colOff>
                    <xdr:row>8</xdr:row>
                    <xdr:rowOff>19050</xdr:rowOff>
                  </to>
                </anchor>
              </controlPr>
            </control>
          </mc:Choice>
        </mc:AlternateContent>
        <mc:AlternateContent xmlns:mc="http://schemas.openxmlformats.org/markup-compatibility/2006">
          <mc:Choice Requires="x14">
            <control shapeId="10932" r:id="rId445" name="Check Box 692">
              <controlPr defaultSize="0" autoFill="0" autoLine="0" autoPict="0" macro="[0]!ISO_HDC_CheckboxesInvisible">
                <anchor moveWithCells="1">
                  <from>
                    <xdr:col>4</xdr:col>
                    <xdr:colOff>200025</xdr:colOff>
                    <xdr:row>8</xdr:row>
                    <xdr:rowOff>123825</xdr:rowOff>
                  </from>
                  <to>
                    <xdr:col>4</xdr:col>
                    <xdr:colOff>466725</xdr:colOff>
                    <xdr:row>10</xdr:row>
                    <xdr:rowOff>19050</xdr:rowOff>
                  </to>
                </anchor>
              </controlPr>
            </control>
          </mc:Choice>
        </mc:AlternateContent>
        <mc:AlternateContent xmlns:mc="http://schemas.openxmlformats.org/markup-compatibility/2006">
          <mc:Choice Requires="x14">
            <control shapeId="10934" r:id="rId446" name="Check Box 694">
              <controlPr defaultSize="0" autoFill="0" autoLine="0" autoPict="0">
                <anchor moveWithCells="1">
                  <from>
                    <xdr:col>4</xdr:col>
                    <xdr:colOff>200025</xdr:colOff>
                    <xdr:row>7</xdr:row>
                    <xdr:rowOff>123825</xdr:rowOff>
                  </from>
                  <to>
                    <xdr:col>4</xdr:col>
                    <xdr:colOff>466725</xdr:colOff>
                    <xdr:row>9</xdr:row>
                    <xdr:rowOff>19050</xdr:rowOff>
                  </to>
                </anchor>
              </controlPr>
            </control>
          </mc:Choice>
        </mc:AlternateContent>
        <mc:AlternateContent xmlns:mc="http://schemas.openxmlformats.org/markup-compatibility/2006">
          <mc:Choice Requires="x14">
            <control shapeId="10935" r:id="rId447" name="Check Box 695">
              <controlPr defaultSize="0" autoFill="0" autoLine="0" autoPict="0" macro="[0]!ISO_HDC_CheckboxesInvisible">
                <anchor moveWithCells="1">
                  <from>
                    <xdr:col>4</xdr:col>
                    <xdr:colOff>200025</xdr:colOff>
                    <xdr:row>8</xdr:row>
                    <xdr:rowOff>123825</xdr:rowOff>
                  </from>
                  <to>
                    <xdr:col>4</xdr:col>
                    <xdr:colOff>466725</xdr:colOff>
                    <xdr:row>10</xdr:row>
                    <xdr:rowOff>19050</xdr:rowOff>
                  </to>
                </anchor>
              </controlPr>
            </control>
          </mc:Choice>
        </mc:AlternateContent>
        <mc:AlternateContent xmlns:mc="http://schemas.openxmlformats.org/markup-compatibility/2006">
          <mc:Choice Requires="x14">
            <control shapeId="10937" r:id="rId448" name="Check Box 697">
              <controlPr defaultSize="0" autoFill="0" autoLine="0" autoPict="0">
                <anchor moveWithCells="1">
                  <from>
                    <xdr:col>4</xdr:col>
                    <xdr:colOff>200025</xdr:colOff>
                    <xdr:row>8</xdr:row>
                    <xdr:rowOff>123825</xdr:rowOff>
                  </from>
                  <to>
                    <xdr:col>4</xdr:col>
                    <xdr:colOff>466725</xdr:colOff>
                    <xdr:row>10</xdr:row>
                    <xdr:rowOff>19050</xdr:rowOff>
                  </to>
                </anchor>
              </controlPr>
            </control>
          </mc:Choice>
        </mc:AlternateContent>
        <mc:AlternateContent xmlns:mc="http://schemas.openxmlformats.org/markup-compatibility/2006">
          <mc:Choice Requires="x14">
            <control shapeId="10938" r:id="rId449" name="Check Box 698">
              <controlPr defaultSize="0" autoFill="0" autoLine="0" autoPict="0" macro="[0]!EMD_CheckboxesInvisible">
                <anchor moveWithCells="1">
                  <from>
                    <xdr:col>4</xdr:col>
                    <xdr:colOff>200025</xdr:colOff>
                    <xdr:row>13</xdr:row>
                    <xdr:rowOff>123825</xdr:rowOff>
                  </from>
                  <to>
                    <xdr:col>4</xdr:col>
                    <xdr:colOff>466725</xdr:colOff>
                    <xdr:row>15</xdr:row>
                    <xdr:rowOff>0</xdr:rowOff>
                  </to>
                </anchor>
              </controlPr>
            </control>
          </mc:Choice>
        </mc:AlternateContent>
        <mc:AlternateContent xmlns:mc="http://schemas.openxmlformats.org/markup-compatibility/2006">
          <mc:Choice Requires="x14">
            <control shapeId="10939" r:id="rId450" name="Check Box 699">
              <controlPr defaultSize="0" autoFill="0" autoLine="0" autoPict="0" macro="[0]!ISO_HDC_CheckboxesInvisible">
                <anchor moveWithCells="1">
                  <from>
                    <xdr:col>4</xdr:col>
                    <xdr:colOff>200025</xdr:colOff>
                    <xdr:row>14</xdr:row>
                    <xdr:rowOff>123825</xdr:rowOff>
                  </from>
                  <to>
                    <xdr:col>4</xdr:col>
                    <xdr:colOff>466725</xdr:colOff>
                    <xdr:row>16</xdr:row>
                    <xdr:rowOff>19050</xdr:rowOff>
                  </to>
                </anchor>
              </controlPr>
            </control>
          </mc:Choice>
        </mc:AlternateContent>
        <mc:AlternateContent xmlns:mc="http://schemas.openxmlformats.org/markup-compatibility/2006">
          <mc:Choice Requires="x14">
            <control shapeId="10941" r:id="rId451" name="Option Button 701">
              <controlPr defaultSize="0" autoFill="0" autoLine="0" autoPict="0" macro="[0]!HostedPayments_CheckboxesInvisible">
                <anchor moveWithCells="1">
                  <from>
                    <xdr:col>3</xdr:col>
                    <xdr:colOff>200025</xdr:colOff>
                    <xdr:row>12</xdr:row>
                    <xdr:rowOff>0</xdr:rowOff>
                  </from>
                  <to>
                    <xdr:col>3</xdr:col>
                    <xdr:colOff>476250</xdr:colOff>
                    <xdr:row>13</xdr:row>
                    <xdr:rowOff>19050</xdr:rowOff>
                  </to>
                </anchor>
              </controlPr>
            </control>
          </mc:Choice>
        </mc:AlternateContent>
        <mc:AlternateContent xmlns:mc="http://schemas.openxmlformats.org/markup-compatibility/2006">
          <mc:Choice Requires="x14">
            <control shapeId="10945" r:id="rId452" name="Check Box 705">
              <controlPr defaultSize="0" autoFill="0" autoLine="0" autoPict="0" macro="[0]!ISO_HDC_CheckboxesInvisible">
                <anchor moveWithCells="1">
                  <from>
                    <xdr:col>4</xdr:col>
                    <xdr:colOff>200025</xdr:colOff>
                    <xdr:row>15</xdr:row>
                    <xdr:rowOff>123825</xdr:rowOff>
                  </from>
                  <to>
                    <xdr:col>4</xdr:col>
                    <xdr:colOff>466725</xdr:colOff>
                    <xdr:row>17</xdr:row>
                    <xdr:rowOff>19050</xdr:rowOff>
                  </to>
                </anchor>
              </controlPr>
            </control>
          </mc:Choice>
        </mc:AlternateContent>
        <mc:AlternateContent xmlns:mc="http://schemas.openxmlformats.org/markup-compatibility/2006">
          <mc:Choice Requires="x14">
            <control shapeId="10948" r:id="rId453" name="Check Box 708">
              <controlPr defaultSize="0" autoFill="0" autoLine="0" autoPict="0" macro="[0]!ISO_HDC_CheckboxesInvisible">
                <anchor moveWithCells="1">
                  <from>
                    <xdr:col>4</xdr:col>
                    <xdr:colOff>200025</xdr:colOff>
                    <xdr:row>15</xdr:row>
                    <xdr:rowOff>123825</xdr:rowOff>
                  </from>
                  <to>
                    <xdr:col>4</xdr:col>
                    <xdr:colOff>466725</xdr:colOff>
                    <xdr:row>17</xdr:row>
                    <xdr:rowOff>19050</xdr:rowOff>
                  </to>
                </anchor>
              </controlPr>
            </control>
          </mc:Choice>
        </mc:AlternateContent>
        <mc:AlternateContent xmlns:mc="http://schemas.openxmlformats.org/markup-compatibility/2006">
          <mc:Choice Requires="x14">
            <control shapeId="10951" r:id="rId454" name="Check Box 711">
              <controlPr defaultSize="0" autoFill="0" autoLine="0" autoPict="0" macro="[0]!Grocery">
                <anchor moveWithCells="1">
                  <from>
                    <xdr:col>3</xdr:col>
                    <xdr:colOff>200025</xdr:colOff>
                    <xdr:row>25</xdr:row>
                    <xdr:rowOff>123825</xdr:rowOff>
                  </from>
                  <to>
                    <xdr:col>3</xdr:col>
                    <xdr:colOff>466725</xdr:colOff>
                    <xdr:row>27</xdr:row>
                    <xdr:rowOff>0</xdr:rowOff>
                  </to>
                </anchor>
              </controlPr>
            </control>
          </mc:Choice>
        </mc:AlternateContent>
        <mc:AlternateContent xmlns:mc="http://schemas.openxmlformats.org/markup-compatibility/2006">
          <mc:Choice Requires="x14">
            <control shapeId="10952" r:id="rId455" name="Check Box 712">
              <controlPr defaultSize="0" autoFill="0" autoLine="0" autoPict="0" macro="[0]!ECOM_CheckboxesInvisible">
                <anchor moveWithCells="1">
                  <from>
                    <xdr:col>3</xdr:col>
                    <xdr:colOff>200025</xdr:colOff>
                    <xdr:row>26</xdr:row>
                    <xdr:rowOff>123825</xdr:rowOff>
                  </from>
                  <to>
                    <xdr:col>3</xdr:col>
                    <xdr:colOff>466725</xdr:colOff>
                    <xdr:row>28</xdr:row>
                    <xdr:rowOff>9525</xdr:rowOff>
                  </to>
                </anchor>
              </controlPr>
            </control>
          </mc:Choice>
        </mc:AlternateContent>
        <mc:AlternateContent xmlns:mc="http://schemas.openxmlformats.org/markup-compatibility/2006">
          <mc:Choice Requires="x14">
            <control shapeId="10953" r:id="rId456" name="Check Box 713">
              <controlPr defaultSize="0" autoFill="0" autoLine="0" autoPict="0" macro="[0]!MOTO_CheckboxesInvisible">
                <anchor moveWithCells="1">
                  <from>
                    <xdr:col>3</xdr:col>
                    <xdr:colOff>200025</xdr:colOff>
                    <xdr:row>27</xdr:row>
                    <xdr:rowOff>123825</xdr:rowOff>
                  </from>
                  <to>
                    <xdr:col>3</xdr:col>
                    <xdr:colOff>466725</xdr:colOff>
                    <xdr:row>29</xdr:row>
                    <xdr:rowOff>9525</xdr:rowOff>
                  </to>
                </anchor>
              </controlPr>
            </control>
          </mc:Choice>
        </mc:AlternateContent>
        <mc:AlternateContent xmlns:mc="http://schemas.openxmlformats.org/markup-compatibility/2006">
          <mc:Choice Requires="x14">
            <control shapeId="10955" r:id="rId457" name="Check Box 715">
              <controlPr defaultSize="0" autoFill="0" autoLine="0" autoPict="0">
                <anchor moveWithCells="1">
                  <from>
                    <xdr:col>4</xdr:col>
                    <xdr:colOff>200025</xdr:colOff>
                    <xdr:row>3</xdr:row>
                    <xdr:rowOff>133350</xdr:rowOff>
                  </from>
                  <to>
                    <xdr:col>4</xdr:col>
                    <xdr:colOff>466725</xdr:colOff>
                    <xdr:row>5</xdr:row>
                    <xdr:rowOff>28575</xdr:rowOff>
                  </to>
                </anchor>
              </controlPr>
            </control>
          </mc:Choice>
        </mc:AlternateContent>
        <mc:AlternateContent xmlns:mc="http://schemas.openxmlformats.org/markup-compatibility/2006">
          <mc:Choice Requires="x14">
            <control shapeId="10966" r:id="rId458" name="Check Box 726">
              <controlPr defaultSize="0" autoFill="0" autoLine="0" autoPict="0">
                <anchor moveWithCells="1">
                  <from>
                    <xdr:col>3</xdr:col>
                    <xdr:colOff>200025</xdr:colOff>
                    <xdr:row>33</xdr:row>
                    <xdr:rowOff>133350</xdr:rowOff>
                  </from>
                  <to>
                    <xdr:col>3</xdr:col>
                    <xdr:colOff>476250</xdr:colOff>
                    <xdr:row>35</xdr:row>
                    <xdr:rowOff>19050</xdr:rowOff>
                  </to>
                </anchor>
              </controlPr>
            </control>
          </mc:Choice>
        </mc:AlternateContent>
        <mc:AlternateContent xmlns:mc="http://schemas.openxmlformats.org/markup-compatibility/2006">
          <mc:Choice Requires="x14">
            <control shapeId="10968" r:id="rId459" name="Check Box 728">
              <controlPr defaultSize="0" autoFill="0" autoLine="0" autoPict="0">
                <anchor moveWithCells="1">
                  <from>
                    <xdr:col>3</xdr:col>
                    <xdr:colOff>200025</xdr:colOff>
                    <xdr:row>34</xdr:row>
                    <xdr:rowOff>123825</xdr:rowOff>
                  </from>
                  <to>
                    <xdr:col>3</xdr:col>
                    <xdr:colOff>476250</xdr:colOff>
                    <xdr:row>35</xdr:row>
                    <xdr:rowOff>171450</xdr:rowOff>
                  </to>
                </anchor>
              </controlPr>
            </control>
          </mc:Choice>
        </mc:AlternateContent>
        <mc:AlternateContent xmlns:mc="http://schemas.openxmlformats.org/markup-compatibility/2006">
          <mc:Choice Requires="x14">
            <control shapeId="10982" r:id="rId460" name="Check Box 742">
              <controlPr defaultSize="0" autoFill="0" autoLine="0" autoPict="0">
                <anchor moveWithCells="1">
                  <from>
                    <xdr:col>3</xdr:col>
                    <xdr:colOff>200025</xdr:colOff>
                    <xdr:row>47</xdr:row>
                    <xdr:rowOff>123825</xdr:rowOff>
                  </from>
                  <to>
                    <xdr:col>3</xdr:col>
                    <xdr:colOff>476250</xdr:colOff>
                    <xdr:row>49</xdr:row>
                    <xdr:rowOff>0</xdr:rowOff>
                  </to>
                </anchor>
              </controlPr>
            </control>
          </mc:Choice>
        </mc:AlternateContent>
        <mc:AlternateContent xmlns:mc="http://schemas.openxmlformats.org/markup-compatibility/2006">
          <mc:Choice Requires="x14">
            <control shapeId="10983" r:id="rId461" name="Check Box 743">
              <controlPr defaultSize="0" autoFill="0" autoLine="0" autoPict="0">
                <anchor moveWithCells="1">
                  <from>
                    <xdr:col>3</xdr:col>
                    <xdr:colOff>200025</xdr:colOff>
                    <xdr:row>48</xdr:row>
                    <xdr:rowOff>123825</xdr:rowOff>
                  </from>
                  <to>
                    <xdr:col>3</xdr:col>
                    <xdr:colOff>476250</xdr:colOff>
                    <xdr:row>50</xdr:row>
                    <xdr:rowOff>0</xdr:rowOff>
                  </to>
                </anchor>
              </controlPr>
            </control>
          </mc:Choice>
        </mc:AlternateContent>
        <mc:AlternateContent xmlns:mc="http://schemas.openxmlformats.org/markup-compatibility/2006">
          <mc:Choice Requires="x14">
            <control shapeId="10985" r:id="rId462" name="Check Box 745">
              <controlPr defaultSize="0" autoFill="0" autoLine="0" autoPict="0">
                <anchor moveWithCells="1">
                  <from>
                    <xdr:col>3</xdr:col>
                    <xdr:colOff>200025</xdr:colOff>
                    <xdr:row>48</xdr:row>
                    <xdr:rowOff>123825</xdr:rowOff>
                  </from>
                  <to>
                    <xdr:col>3</xdr:col>
                    <xdr:colOff>476250</xdr:colOff>
                    <xdr:row>50</xdr:row>
                    <xdr:rowOff>0</xdr:rowOff>
                  </to>
                </anchor>
              </controlPr>
            </control>
          </mc:Choice>
        </mc:AlternateContent>
        <mc:AlternateContent xmlns:mc="http://schemas.openxmlformats.org/markup-compatibility/2006">
          <mc:Choice Requires="x14">
            <control shapeId="10986" r:id="rId463" name="Check Box 746">
              <controlPr defaultSize="0" autoFill="0" autoLine="0" autoPict="0">
                <anchor moveWithCells="1">
                  <from>
                    <xdr:col>3</xdr:col>
                    <xdr:colOff>200025</xdr:colOff>
                    <xdr:row>49</xdr:row>
                    <xdr:rowOff>123825</xdr:rowOff>
                  </from>
                  <to>
                    <xdr:col>3</xdr:col>
                    <xdr:colOff>476250</xdr:colOff>
                    <xdr:row>51</xdr:row>
                    <xdr:rowOff>0</xdr:rowOff>
                  </to>
                </anchor>
              </controlPr>
            </control>
          </mc:Choice>
        </mc:AlternateContent>
        <mc:AlternateContent xmlns:mc="http://schemas.openxmlformats.org/markup-compatibility/2006">
          <mc:Choice Requires="x14">
            <control shapeId="10988" r:id="rId464" name="Check Box 748">
              <controlPr defaultSize="0" autoFill="0" autoLine="0" autoPict="0">
                <anchor moveWithCells="1">
                  <from>
                    <xdr:col>3</xdr:col>
                    <xdr:colOff>200025</xdr:colOff>
                    <xdr:row>49</xdr:row>
                    <xdr:rowOff>123825</xdr:rowOff>
                  </from>
                  <to>
                    <xdr:col>3</xdr:col>
                    <xdr:colOff>476250</xdr:colOff>
                    <xdr:row>51</xdr:row>
                    <xdr:rowOff>0</xdr:rowOff>
                  </to>
                </anchor>
              </controlPr>
            </control>
          </mc:Choice>
        </mc:AlternateContent>
        <mc:AlternateContent xmlns:mc="http://schemas.openxmlformats.org/markup-compatibility/2006">
          <mc:Choice Requires="x14">
            <control shapeId="10989" r:id="rId465" name="Check Box 749">
              <controlPr defaultSize="0" autoFill="0" autoLine="0" autoPict="0">
                <anchor moveWithCells="1">
                  <from>
                    <xdr:col>3</xdr:col>
                    <xdr:colOff>200025</xdr:colOff>
                    <xdr:row>50</xdr:row>
                    <xdr:rowOff>123825</xdr:rowOff>
                  </from>
                  <to>
                    <xdr:col>3</xdr:col>
                    <xdr:colOff>476250</xdr:colOff>
                    <xdr:row>52</xdr:row>
                    <xdr:rowOff>0</xdr:rowOff>
                  </to>
                </anchor>
              </controlPr>
            </control>
          </mc:Choice>
        </mc:AlternateContent>
        <mc:AlternateContent xmlns:mc="http://schemas.openxmlformats.org/markup-compatibility/2006">
          <mc:Choice Requires="x14">
            <control shapeId="10990" r:id="rId466" name="Check Box 750">
              <controlPr defaultSize="0" autoFill="0" autoLine="0" autoPict="0">
                <anchor moveWithCells="1">
                  <from>
                    <xdr:col>3</xdr:col>
                    <xdr:colOff>200025</xdr:colOff>
                    <xdr:row>51</xdr:row>
                    <xdr:rowOff>123825</xdr:rowOff>
                  </from>
                  <to>
                    <xdr:col>3</xdr:col>
                    <xdr:colOff>476250</xdr:colOff>
                    <xdr:row>52</xdr:row>
                    <xdr:rowOff>180975</xdr:rowOff>
                  </to>
                </anchor>
              </controlPr>
            </control>
          </mc:Choice>
        </mc:AlternateContent>
        <mc:AlternateContent xmlns:mc="http://schemas.openxmlformats.org/markup-compatibility/2006">
          <mc:Choice Requires="x14">
            <control shapeId="10992" r:id="rId467" name="Check Box 752">
              <controlPr defaultSize="0" autoFill="0" autoLine="0" autoPict="0">
                <anchor moveWithCells="1">
                  <from>
                    <xdr:col>3</xdr:col>
                    <xdr:colOff>200025</xdr:colOff>
                    <xdr:row>51</xdr:row>
                    <xdr:rowOff>123825</xdr:rowOff>
                  </from>
                  <to>
                    <xdr:col>3</xdr:col>
                    <xdr:colOff>476250</xdr:colOff>
                    <xdr:row>52</xdr:row>
                    <xdr:rowOff>180975</xdr:rowOff>
                  </to>
                </anchor>
              </controlPr>
            </control>
          </mc:Choice>
        </mc:AlternateContent>
        <mc:AlternateContent xmlns:mc="http://schemas.openxmlformats.org/markup-compatibility/2006">
          <mc:Choice Requires="x14">
            <control shapeId="10993" r:id="rId468" name="Check Box 753">
              <controlPr defaultSize="0" autoFill="0" autoLine="0" autoPict="0">
                <anchor moveWithCells="1">
                  <from>
                    <xdr:col>3</xdr:col>
                    <xdr:colOff>200025</xdr:colOff>
                    <xdr:row>51</xdr:row>
                    <xdr:rowOff>123825</xdr:rowOff>
                  </from>
                  <to>
                    <xdr:col>3</xdr:col>
                    <xdr:colOff>476250</xdr:colOff>
                    <xdr:row>52</xdr:row>
                    <xdr:rowOff>180975</xdr:rowOff>
                  </to>
                </anchor>
              </controlPr>
            </control>
          </mc:Choice>
        </mc:AlternateContent>
        <mc:AlternateContent xmlns:mc="http://schemas.openxmlformats.org/markup-compatibility/2006">
          <mc:Choice Requires="x14">
            <control shapeId="10994" r:id="rId469" name="Check Box 754">
              <controlPr defaultSize="0" autoFill="0" autoLine="0" autoPict="0">
                <anchor moveWithCells="1">
                  <from>
                    <xdr:col>3</xdr:col>
                    <xdr:colOff>200025</xdr:colOff>
                    <xdr:row>52</xdr:row>
                    <xdr:rowOff>123825</xdr:rowOff>
                  </from>
                  <to>
                    <xdr:col>3</xdr:col>
                    <xdr:colOff>476250</xdr:colOff>
                    <xdr:row>53</xdr:row>
                    <xdr:rowOff>161925</xdr:rowOff>
                  </to>
                </anchor>
              </controlPr>
            </control>
          </mc:Choice>
        </mc:AlternateContent>
        <mc:AlternateContent xmlns:mc="http://schemas.openxmlformats.org/markup-compatibility/2006">
          <mc:Choice Requires="x14">
            <control shapeId="10996" r:id="rId470" name="Check Box 756">
              <controlPr defaultSize="0" autoFill="0" autoLine="0" autoPict="0">
                <anchor moveWithCells="1">
                  <from>
                    <xdr:col>3</xdr:col>
                    <xdr:colOff>200025</xdr:colOff>
                    <xdr:row>52</xdr:row>
                    <xdr:rowOff>123825</xdr:rowOff>
                  </from>
                  <to>
                    <xdr:col>3</xdr:col>
                    <xdr:colOff>476250</xdr:colOff>
                    <xdr:row>53</xdr:row>
                    <xdr:rowOff>161925</xdr:rowOff>
                  </to>
                </anchor>
              </controlPr>
            </control>
          </mc:Choice>
        </mc:AlternateContent>
        <mc:AlternateContent xmlns:mc="http://schemas.openxmlformats.org/markup-compatibility/2006">
          <mc:Choice Requires="x14">
            <control shapeId="10997" r:id="rId471" name="Check Box 757">
              <controlPr defaultSize="0" autoFill="0" autoLine="0" autoPict="0">
                <anchor moveWithCells="1">
                  <from>
                    <xdr:col>3</xdr:col>
                    <xdr:colOff>209550</xdr:colOff>
                    <xdr:row>41</xdr:row>
                    <xdr:rowOff>133350</xdr:rowOff>
                  </from>
                  <to>
                    <xdr:col>3</xdr:col>
                    <xdr:colOff>476250</xdr:colOff>
                    <xdr:row>42</xdr:row>
                    <xdr:rowOff>171450</xdr:rowOff>
                  </to>
                </anchor>
              </controlPr>
            </control>
          </mc:Choice>
        </mc:AlternateContent>
        <mc:AlternateContent xmlns:mc="http://schemas.openxmlformats.org/markup-compatibility/2006">
          <mc:Choice Requires="x14">
            <control shapeId="10998" r:id="rId472" name="Check Box 758">
              <controlPr defaultSize="0" autoFill="0" autoLine="0" autoPict="0">
                <anchor moveWithCells="1">
                  <from>
                    <xdr:col>3</xdr:col>
                    <xdr:colOff>200025</xdr:colOff>
                    <xdr:row>55</xdr:row>
                    <xdr:rowOff>123825</xdr:rowOff>
                  </from>
                  <to>
                    <xdr:col>3</xdr:col>
                    <xdr:colOff>476250</xdr:colOff>
                    <xdr:row>56</xdr:row>
                    <xdr:rowOff>161925</xdr:rowOff>
                  </to>
                </anchor>
              </controlPr>
            </control>
          </mc:Choice>
        </mc:AlternateContent>
        <mc:AlternateContent xmlns:mc="http://schemas.openxmlformats.org/markup-compatibility/2006">
          <mc:Choice Requires="x14">
            <control shapeId="10999" r:id="rId473" name="Check Box 759">
              <controlPr defaultSize="0" autoFill="0" autoLine="0" autoPict="0">
                <anchor moveWithCells="1">
                  <from>
                    <xdr:col>3</xdr:col>
                    <xdr:colOff>200025</xdr:colOff>
                    <xdr:row>52</xdr:row>
                    <xdr:rowOff>123825</xdr:rowOff>
                  </from>
                  <to>
                    <xdr:col>3</xdr:col>
                    <xdr:colOff>476250</xdr:colOff>
                    <xdr:row>53</xdr:row>
                    <xdr:rowOff>161925</xdr:rowOff>
                  </to>
                </anchor>
              </controlPr>
            </control>
          </mc:Choice>
        </mc:AlternateContent>
        <mc:AlternateContent xmlns:mc="http://schemas.openxmlformats.org/markup-compatibility/2006">
          <mc:Choice Requires="x14">
            <control shapeId="11000" r:id="rId474" name="Check Box 760">
              <controlPr defaultSize="0" autoFill="0" autoLine="0" autoPict="0">
                <anchor moveWithCells="1">
                  <from>
                    <xdr:col>3</xdr:col>
                    <xdr:colOff>200025</xdr:colOff>
                    <xdr:row>52</xdr:row>
                    <xdr:rowOff>123825</xdr:rowOff>
                  </from>
                  <to>
                    <xdr:col>3</xdr:col>
                    <xdr:colOff>476250</xdr:colOff>
                    <xdr:row>53</xdr:row>
                    <xdr:rowOff>161925</xdr:rowOff>
                  </to>
                </anchor>
              </controlPr>
            </control>
          </mc:Choice>
        </mc:AlternateContent>
        <mc:AlternateContent xmlns:mc="http://schemas.openxmlformats.org/markup-compatibility/2006">
          <mc:Choice Requires="x14">
            <control shapeId="11001" r:id="rId475" name="Check Box 761">
              <controlPr defaultSize="0" autoFill="0" autoLine="0" autoPict="0">
                <anchor moveWithCells="1">
                  <from>
                    <xdr:col>3</xdr:col>
                    <xdr:colOff>200025</xdr:colOff>
                    <xdr:row>55</xdr:row>
                    <xdr:rowOff>123825</xdr:rowOff>
                  </from>
                  <to>
                    <xdr:col>3</xdr:col>
                    <xdr:colOff>476250</xdr:colOff>
                    <xdr:row>56</xdr:row>
                    <xdr:rowOff>133350</xdr:rowOff>
                  </to>
                </anchor>
              </controlPr>
            </control>
          </mc:Choice>
        </mc:AlternateContent>
        <mc:AlternateContent xmlns:mc="http://schemas.openxmlformats.org/markup-compatibility/2006">
          <mc:Choice Requires="x14">
            <control shapeId="11002" r:id="rId476" name="Check Box 762">
              <controlPr defaultSize="0" autoFill="0" autoLine="0" autoPict="0">
                <anchor moveWithCells="1">
                  <from>
                    <xdr:col>3</xdr:col>
                    <xdr:colOff>200025</xdr:colOff>
                    <xdr:row>56</xdr:row>
                    <xdr:rowOff>123825</xdr:rowOff>
                  </from>
                  <to>
                    <xdr:col>3</xdr:col>
                    <xdr:colOff>476250</xdr:colOff>
                    <xdr:row>57</xdr:row>
                    <xdr:rowOff>180975</xdr:rowOff>
                  </to>
                </anchor>
              </controlPr>
            </control>
          </mc:Choice>
        </mc:AlternateContent>
        <mc:AlternateContent xmlns:mc="http://schemas.openxmlformats.org/markup-compatibility/2006">
          <mc:Choice Requires="x14">
            <control shapeId="11003" r:id="rId477" name="Check Box 763">
              <controlPr defaultSize="0" autoFill="0" autoLine="0" autoPict="0">
                <anchor moveWithCells="1">
                  <from>
                    <xdr:col>3</xdr:col>
                    <xdr:colOff>209550</xdr:colOff>
                    <xdr:row>44</xdr:row>
                    <xdr:rowOff>133350</xdr:rowOff>
                  </from>
                  <to>
                    <xdr:col>3</xdr:col>
                    <xdr:colOff>476250</xdr:colOff>
                    <xdr:row>46</xdr:row>
                    <xdr:rowOff>0</xdr:rowOff>
                  </to>
                </anchor>
              </controlPr>
            </control>
          </mc:Choice>
        </mc:AlternateContent>
        <mc:AlternateContent xmlns:mc="http://schemas.openxmlformats.org/markup-compatibility/2006">
          <mc:Choice Requires="x14">
            <control shapeId="11004" r:id="rId478" name="Check Box 764">
              <controlPr defaultSize="0" autoFill="0" autoLine="0" autoPict="0">
                <anchor moveWithCells="1">
                  <from>
                    <xdr:col>3</xdr:col>
                    <xdr:colOff>200025</xdr:colOff>
                    <xdr:row>56</xdr:row>
                    <xdr:rowOff>123825</xdr:rowOff>
                  </from>
                  <to>
                    <xdr:col>3</xdr:col>
                    <xdr:colOff>476250</xdr:colOff>
                    <xdr:row>57</xdr:row>
                    <xdr:rowOff>180975</xdr:rowOff>
                  </to>
                </anchor>
              </controlPr>
            </control>
          </mc:Choice>
        </mc:AlternateContent>
        <mc:AlternateContent xmlns:mc="http://schemas.openxmlformats.org/markup-compatibility/2006">
          <mc:Choice Requires="x14">
            <control shapeId="11005" r:id="rId479" name="Check Box 765">
              <controlPr defaultSize="0" autoFill="0" autoLine="0" autoPict="0">
                <anchor moveWithCells="1">
                  <from>
                    <xdr:col>3</xdr:col>
                    <xdr:colOff>200025</xdr:colOff>
                    <xdr:row>56</xdr:row>
                    <xdr:rowOff>123825</xdr:rowOff>
                  </from>
                  <to>
                    <xdr:col>3</xdr:col>
                    <xdr:colOff>476250</xdr:colOff>
                    <xdr:row>57</xdr:row>
                    <xdr:rowOff>180975</xdr:rowOff>
                  </to>
                </anchor>
              </controlPr>
            </control>
          </mc:Choice>
        </mc:AlternateContent>
        <mc:AlternateContent xmlns:mc="http://schemas.openxmlformats.org/markup-compatibility/2006">
          <mc:Choice Requires="x14">
            <control shapeId="11006" r:id="rId480" name="Check Box 766">
              <controlPr defaultSize="0" autoFill="0" autoLine="0" autoPict="0">
                <anchor moveWithCells="1">
                  <from>
                    <xdr:col>3</xdr:col>
                    <xdr:colOff>200025</xdr:colOff>
                    <xdr:row>59</xdr:row>
                    <xdr:rowOff>123825</xdr:rowOff>
                  </from>
                  <to>
                    <xdr:col>3</xdr:col>
                    <xdr:colOff>476250</xdr:colOff>
                    <xdr:row>60</xdr:row>
                    <xdr:rowOff>142875</xdr:rowOff>
                  </to>
                </anchor>
              </controlPr>
            </control>
          </mc:Choice>
        </mc:AlternateContent>
        <mc:AlternateContent xmlns:mc="http://schemas.openxmlformats.org/markup-compatibility/2006">
          <mc:Choice Requires="x14">
            <control shapeId="11007" r:id="rId481" name="Check Box 767">
              <controlPr defaultSize="0" autoFill="0" autoLine="0" autoPict="0">
                <anchor moveWithCells="1">
                  <from>
                    <xdr:col>3</xdr:col>
                    <xdr:colOff>200025</xdr:colOff>
                    <xdr:row>59</xdr:row>
                    <xdr:rowOff>123825</xdr:rowOff>
                  </from>
                  <to>
                    <xdr:col>3</xdr:col>
                    <xdr:colOff>476250</xdr:colOff>
                    <xdr:row>60</xdr:row>
                    <xdr:rowOff>142875</xdr:rowOff>
                  </to>
                </anchor>
              </controlPr>
            </control>
          </mc:Choice>
        </mc:AlternateContent>
        <mc:AlternateContent xmlns:mc="http://schemas.openxmlformats.org/markup-compatibility/2006">
          <mc:Choice Requires="x14">
            <control shapeId="11008" r:id="rId482" name="Check Box 768">
              <controlPr defaultSize="0" autoFill="0" autoLine="0" autoPict="0" macro="[0]!TransactionQueryYes">
                <anchor moveWithCells="1">
                  <from>
                    <xdr:col>3</xdr:col>
                    <xdr:colOff>180975</xdr:colOff>
                    <xdr:row>48</xdr:row>
                    <xdr:rowOff>161925</xdr:rowOff>
                  </from>
                  <to>
                    <xdr:col>3</xdr:col>
                    <xdr:colOff>447675</xdr:colOff>
                    <xdr:row>50</xdr:row>
                    <xdr:rowOff>19050</xdr:rowOff>
                  </to>
                </anchor>
              </controlPr>
            </control>
          </mc:Choice>
        </mc:AlternateContent>
        <mc:AlternateContent xmlns:mc="http://schemas.openxmlformats.org/markup-compatibility/2006">
          <mc:Choice Requires="x14">
            <control shapeId="11009" r:id="rId483" name="Check Box 769">
              <controlPr defaultSize="0" autoFill="0" autoLine="0" autoPict="0">
                <anchor moveWithCells="1">
                  <from>
                    <xdr:col>3</xdr:col>
                    <xdr:colOff>200025</xdr:colOff>
                    <xdr:row>62</xdr:row>
                    <xdr:rowOff>123825</xdr:rowOff>
                  </from>
                  <to>
                    <xdr:col>3</xdr:col>
                    <xdr:colOff>466725</xdr:colOff>
                    <xdr:row>63</xdr:row>
                    <xdr:rowOff>171450</xdr:rowOff>
                  </to>
                </anchor>
              </controlPr>
            </control>
          </mc:Choice>
        </mc:AlternateContent>
        <mc:AlternateContent xmlns:mc="http://schemas.openxmlformats.org/markup-compatibility/2006">
          <mc:Choice Requires="x14">
            <control shapeId="11010" r:id="rId484" name="Check Box 770">
              <controlPr defaultSize="0" autoFill="0" autoLine="0" autoPict="0">
                <anchor moveWithCells="1">
                  <from>
                    <xdr:col>3</xdr:col>
                    <xdr:colOff>200025</xdr:colOff>
                    <xdr:row>59</xdr:row>
                    <xdr:rowOff>123825</xdr:rowOff>
                  </from>
                  <to>
                    <xdr:col>3</xdr:col>
                    <xdr:colOff>476250</xdr:colOff>
                    <xdr:row>60</xdr:row>
                    <xdr:rowOff>142875</xdr:rowOff>
                  </to>
                </anchor>
              </controlPr>
            </control>
          </mc:Choice>
        </mc:AlternateContent>
        <mc:AlternateContent xmlns:mc="http://schemas.openxmlformats.org/markup-compatibility/2006">
          <mc:Choice Requires="x14">
            <control shapeId="11011" r:id="rId485" name="Check Box 771">
              <controlPr defaultSize="0" autoFill="0" autoLine="0" autoPict="0">
                <anchor moveWithCells="1">
                  <from>
                    <xdr:col>3</xdr:col>
                    <xdr:colOff>200025</xdr:colOff>
                    <xdr:row>59</xdr:row>
                    <xdr:rowOff>123825</xdr:rowOff>
                  </from>
                  <to>
                    <xdr:col>3</xdr:col>
                    <xdr:colOff>476250</xdr:colOff>
                    <xdr:row>60</xdr:row>
                    <xdr:rowOff>142875</xdr:rowOff>
                  </to>
                </anchor>
              </controlPr>
            </control>
          </mc:Choice>
        </mc:AlternateContent>
        <mc:AlternateContent xmlns:mc="http://schemas.openxmlformats.org/markup-compatibility/2006">
          <mc:Choice Requires="x14">
            <control shapeId="11012" r:id="rId486" name="Check Box 772">
              <controlPr defaultSize="0" autoFill="0" autoLine="0" autoPict="0">
                <anchor moveWithCells="1">
                  <from>
                    <xdr:col>3</xdr:col>
                    <xdr:colOff>200025</xdr:colOff>
                    <xdr:row>62</xdr:row>
                    <xdr:rowOff>123825</xdr:rowOff>
                  </from>
                  <to>
                    <xdr:col>3</xdr:col>
                    <xdr:colOff>466725</xdr:colOff>
                    <xdr:row>63</xdr:row>
                    <xdr:rowOff>152400</xdr:rowOff>
                  </to>
                </anchor>
              </controlPr>
            </control>
          </mc:Choice>
        </mc:AlternateContent>
        <mc:AlternateContent xmlns:mc="http://schemas.openxmlformats.org/markup-compatibility/2006">
          <mc:Choice Requires="x14">
            <control shapeId="11013" r:id="rId487" name="Check Box 773">
              <controlPr defaultSize="0" autoFill="0" autoLine="0" autoPict="0">
                <anchor moveWithCells="1">
                  <from>
                    <xdr:col>3</xdr:col>
                    <xdr:colOff>200025</xdr:colOff>
                    <xdr:row>63</xdr:row>
                    <xdr:rowOff>123825</xdr:rowOff>
                  </from>
                  <to>
                    <xdr:col>3</xdr:col>
                    <xdr:colOff>466725</xdr:colOff>
                    <xdr:row>64</xdr:row>
                    <xdr:rowOff>142875</xdr:rowOff>
                  </to>
                </anchor>
              </controlPr>
            </control>
          </mc:Choice>
        </mc:AlternateContent>
        <mc:AlternateContent xmlns:mc="http://schemas.openxmlformats.org/markup-compatibility/2006">
          <mc:Choice Requires="x14">
            <control shapeId="11014" r:id="rId488" name="Check Box 774">
              <controlPr defaultSize="0" autoFill="0" autoLine="0" autoPict="0" macro="[0]!TransactionQueryNo">
                <anchor moveWithCells="1">
                  <from>
                    <xdr:col>3</xdr:col>
                    <xdr:colOff>190500</xdr:colOff>
                    <xdr:row>49</xdr:row>
                    <xdr:rowOff>133350</xdr:rowOff>
                  </from>
                  <to>
                    <xdr:col>3</xdr:col>
                    <xdr:colOff>457200</xdr:colOff>
                    <xdr:row>51</xdr:row>
                    <xdr:rowOff>19050</xdr:rowOff>
                  </to>
                </anchor>
              </controlPr>
            </control>
          </mc:Choice>
        </mc:AlternateContent>
        <mc:AlternateContent xmlns:mc="http://schemas.openxmlformats.org/markup-compatibility/2006">
          <mc:Choice Requires="x14">
            <control shapeId="11015" r:id="rId489" name="Check Box 775">
              <controlPr defaultSize="0" autoFill="0" autoLine="0" autoPict="0">
                <anchor moveWithCells="1">
                  <from>
                    <xdr:col>3</xdr:col>
                    <xdr:colOff>200025</xdr:colOff>
                    <xdr:row>63</xdr:row>
                    <xdr:rowOff>123825</xdr:rowOff>
                  </from>
                  <to>
                    <xdr:col>3</xdr:col>
                    <xdr:colOff>466725</xdr:colOff>
                    <xdr:row>64</xdr:row>
                    <xdr:rowOff>142875</xdr:rowOff>
                  </to>
                </anchor>
              </controlPr>
            </control>
          </mc:Choice>
        </mc:AlternateContent>
        <mc:AlternateContent xmlns:mc="http://schemas.openxmlformats.org/markup-compatibility/2006">
          <mc:Choice Requires="x14">
            <control shapeId="11016" r:id="rId490" name="Check Box 776">
              <controlPr defaultSize="0" autoFill="0" autoLine="0" autoPict="0">
                <anchor moveWithCells="1">
                  <from>
                    <xdr:col>3</xdr:col>
                    <xdr:colOff>200025</xdr:colOff>
                    <xdr:row>63</xdr:row>
                    <xdr:rowOff>123825</xdr:rowOff>
                  </from>
                  <to>
                    <xdr:col>3</xdr:col>
                    <xdr:colOff>466725</xdr:colOff>
                    <xdr:row>64</xdr:row>
                    <xdr:rowOff>142875</xdr:rowOff>
                  </to>
                </anchor>
              </controlPr>
            </control>
          </mc:Choice>
        </mc:AlternateContent>
        <mc:AlternateContent xmlns:mc="http://schemas.openxmlformats.org/markup-compatibility/2006">
          <mc:Choice Requires="x14">
            <control shapeId="11017" r:id="rId491" name="Check Box 777">
              <controlPr defaultSize="0" autoFill="0" autoLine="0" autoPict="0">
                <anchor moveWithCells="1">
                  <from>
                    <xdr:col>3</xdr:col>
                    <xdr:colOff>200025</xdr:colOff>
                    <xdr:row>65</xdr:row>
                    <xdr:rowOff>123825</xdr:rowOff>
                  </from>
                  <to>
                    <xdr:col>3</xdr:col>
                    <xdr:colOff>466725</xdr:colOff>
                    <xdr:row>66</xdr:row>
                    <xdr:rowOff>152400</xdr:rowOff>
                  </to>
                </anchor>
              </controlPr>
            </control>
          </mc:Choice>
        </mc:AlternateContent>
        <mc:AlternateContent xmlns:mc="http://schemas.openxmlformats.org/markup-compatibility/2006">
          <mc:Choice Requires="x14">
            <control shapeId="11018" r:id="rId492" name="Check Box 778">
              <controlPr defaultSize="0" autoFill="0" autoLine="0" autoPict="0" macro="[0]!CardSenseYes">
                <anchor moveWithCells="1">
                  <from>
                    <xdr:col>3</xdr:col>
                    <xdr:colOff>209550</xdr:colOff>
                    <xdr:row>55</xdr:row>
                    <xdr:rowOff>152400</xdr:rowOff>
                  </from>
                  <to>
                    <xdr:col>3</xdr:col>
                    <xdr:colOff>476250</xdr:colOff>
                    <xdr:row>57</xdr:row>
                    <xdr:rowOff>9525</xdr:rowOff>
                  </to>
                </anchor>
              </controlPr>
            </control>
          </mc:Choice>
        </mc:AlternateContent>
        <mc:AlternateContent xmlns:mc="http://schemas.openxmlformats.org/markup-compatibility/2006">
          <mc:Choice Requires="x14">
            <control shapeId="11019" r:id="rId493" name="Check Box 779">
              <controlPr defaultSize="0" autoFill="0" autoLine="0" autoPict="0">
                <anchor moveWithCells="1">
                  <from>
                    <xdr:col>3</xdr:col>
                    <xdr:colOff>200025</xdr:colOff>
                    <xdr:row>67</xdr:row>
                    <xdr:rowOff>123825</xdr:rowOff>
                  </from>
                  <to>
                    <xdr:col>3</xdr:col>
                    <xdr:colOff>466725</xdr:colOff>
                    <xdr:row>68</xdr:row>
                    <xdr:rowOff>152400</xdr:rowOff>
                  </to>
                </anchor>
              </controlPr>
            </control>
          </mc:Choice>
        </mc:AlternateContent>
        <mc:AlternateContent xmlns:mc="http://schemas.openxmlformats.org/markup-compatibility/2006">
          <mc:Choice Requires="x14">
            <control shapeId="11020" r:id="rId494" name="Check Box 780">
              <controlPr defaultSize="0" autoFill="0" autoLine="0" autoPict="0">
                <anchor moveWithCells="1">
                  <from>
                    <xdr:col>3</xdr:col>
                    <xdr:colOff>200025</xdr:colOff>
                    <xdr:row>65</xdr:row>
                    <xdr:rowOff>123825</xdr:rowOff>
                  </from>
                  <to>
                    <xdr:col>3</xdr:col>
                    <xdr:colOff>466725</xdr:colOff>
                    <xdr:row>66</xdr:row>
                    <xdr:rowOff>152400</xdr:rowOff>
                  </to>
                </anchor>
              </controlPr>
            </control>
          </mc:Choice>
        </mc:AlternateContent>
        <mc:AlternateContent xmlns:mc="http://schemas.openxmlformats.org/markup-compatibility/2006">
          <mc:Choice Requires="x14">
            <control shapeId="11021" r:id="rId495" name="Check Box 781">
              <controlPr defaultSize="0" autoFill="0" autoLine="0" autoPict="0">
                <anchor moveWithCells="1">
                  <from>
                    <xdr:col>3</xdr:col>
                    <xdr:colOff>200025</xdr:colOff>
                    <xdr:row>65</xdr:row>
                    <xdr:rowOff>123825</xdr:rowOff>
                  </from>
                  <to>
                    <xdr:col>3</xdr:col>
                    <xdr:colOff>466725</xdr:colOff>
                    <xdr:row>66</xdr:row>
                    <xdr:rowOff>152400</xdr:rowOff>
                  </to>
                </anchor>
              </controlPr>
            </control>
          </mc:Choice>
        </mc:AlternateContent>
        <mc:AlternateContent xmlns:mc="http://schemas.openxmlformats.org/markup-compatibility/2006">
          <mc:Choice Requires="x14">
            <control shapeId="11022" r:id="rId496" name="Check Box 782">
              <controlPr defaultSize="0" autoFill="0" autoLine="0" autoPict="0">
                <anchor moveWithCells="1">
                  <from>
                    <xdr:col>3</xdr:col>
                    <xdr:colOff>200025</xdr:colOff>
                    <xdr:row>66</xdr:row>
                    <xdr:rowOff>123825</xdr:rowOff>
                  </from>
                  <to>
                    <xdr:col>3</xdr:col>
                    <xdr:colOff>466725</xdr:colOff>
                    <xdr:row>67</xdr:row>
                    <xdr:rowOff>152400</xdr:rowOff>
                  </to>
                </anchor>
              </controlPr>
            </control>
          </mc:Choice>
        </mc:AlternateContent>
        <mc:AlternateContent xmlns:mc="http://schemas.openxmlformats.org/markup-compatibility/2006">
          <mc:Choice Requires="x14">
            <control shapeId="11023" r:id="rId497" name="Check Box 783">
              <controlPr defaultSize="0" autoFill="0" autoLine="0" autoPict="0">
                <anchor moveWithCells="1">
                  <from>
                    <xdr:col>3</xdr:col>
                    <xdr:colOff>200025</xdr:colOff>
                    <xdr:row>66</xdr:row>
                    <xdr:rowOff>123825</xdr:rowOff>
                  </from>
                  <to>
                    <xdr:col>3</xdr:col>
                    <xdr:colOff>466725</xdr:colOff>
                    <xdr:row>67</xdr:row>
                    <xdr:rowOff>152400</xdr:rowOff>
                  </to>
                </anchor>
              </controlPr>
            </control>
          </mc:Choice>
        </mc:AlternateContent>
        <mc:AlternateContent xmlns:mc="http://schemas.openxmlformats.org/markup-compatibility/2006">
          <mc:Choice Requires="x14">
            <control shapeId="11024" r:id="rId498" name="Check Box 784">
              <controlPr defaultSize="0" autoFill="0" autoLine="0" autoPict="0">
                <anchor moveWithCells="1">
                  <from>
                    <xdr:col>3</xdr:col>
                    <xdr:colOff>200025</xdr:colOff>
                    <xdr:row>67</xdr:row>
                    <xdr:rowOff>123825</xdr:rowOff>
                  </from>
                  <to>
                    <xdr:col>3</xdr:col>
                    <xdr:colOff>466725</xdr:colOff>
                    <xdr:row>68</xdr:row>
                    <xdr:rowOff>142875</xdr:rowOff>
                  </to>
                </anchor>
              </controlPr>
            </control>
          </mc:Choice>
        </mc:AlternateContent>
        <mc:AlternateContent xmlns:mc="http://schemas.openxmlformats.org/markup-compatibility/2006">
          <mc:Choice Requires="x14">
            <control shapeId="11025" r:id="rId499" name="Check Box 785">
              <controlPr defaultSize="0" autoFill="0" autoLine="0" autoPict="0">
                <anchor moveWithCells="1">
                  <from>
                    <xdr:col>3</xdr:col>
                    <xdr:colOff>200025</xdr:colOff>
                    <xdr:row>68</xdr:row>
                    <xdr:rowOff>123825</xdr:rowOff>
                  </from>
                  <to>
                    <xdr:col>3</xdr:col>
                    <xdr:colOff>466725</xdr:colOff>
                    <xdr:row>69</xdr:row>
                    <xdr:rowOff>161925</xdr:rowOff>
                  </to>
                </anchor>
              </controlPr>
            </control>
          </mc:Choice>
        </mc:AlternateContent>
        <mc:AlternateContent xmlns:mc="http://schemas.openxmlformats.org/markup-compatibility/2006">
          <mc:Choice Requires="x14">
            <control shapeId="11026" r:id="rId500" name="Check Box 786">
              <controlPr defaultSize="0" autoFill="0" autoLine="0" autoPict="0" macro="[0]!CardSenseNo">
                <anchor moveWithCells="1">
                  <from>
                    <xdr:col>3</xdr:col>
                    <xdr:colOff>209550</xdr:colOff>
                    <xdr:row>56</xdr:row>
                    <xdr:rowOff>161925</xdr:rowOff>
                  </from>
                  <to>
                    <xdr:col>3</xdr:col>
                    <xdr:colOff>476250</xdr:colOff>
                    <xdr:row>58</xdr:row>
                    <xdr:rowOff>28575</xdr:rowOff>
                  </to>
                </anchor>
              </controlPr>
            </control>
          </mc:Choice>
        </mc:AlternateContent>
        <mc:AlternateContent xmlns:mc="http://schemas.openxmlformats.org/markup-compatibility/2006">
          <mc:Choice Requires="x14">
            <control shapeId="11027" r:id="rId501" name="Check Box 787">
              <controlPr defaultSize="0" autoFill="0" autoLine="0" autoPict="0">
                <anchor moveWithCells="1">
                  <from>
                    <xdr:col>3</xdr:col>
                    <xdr:colOff>200025</xdr:colOff>
                    <xdr:row>68</xdr:row>
                    <xdr:rowOff>123825</xdr:rowOff>
                  </from>
                  <to>
                    <xdr:col>3</xdr:col>
                    <xdr:colOff>466725</xdr:colOff>
                    <xdr:row>69</xdr:row>
                    <xdr:rowOff>161925</xdr:rowOff>
                  </to>
                </anchor>
              </controlPr>
            </control>
          </mc:Choice>
        </mc:AlternateContent>
        <mc:AlternateContent xmlns:mc="http://schemas.openxmlformats.org/markup-compatibility/2006">
          <mc:Choice Requires="x14">
            <control shapeId="11028" r:id="rId502" name="Check Box 788">
              <controlPr defaultSize="0" autoFill="0" autoLine="0" autoPict="0">
                <anchor moveWithCells="1">
                  <from>
                    <xdr:col>3</xdr:col>
                    <xdr:colOff>200025</xdr:colOff>
                    <xdr:row>68</xdr:row>
                    <xdr:rowOff>123825</xdr:rowOff>
                  </from>
                  <to>
                    <xdr:col>3</xdr:col>
                    <xdr:colOff>466725</xdr:colOff>
                    <xdr:row>69</xdr:row>
                    <xdr:rowOff>161925</xdr:rowOff>
                  </to>
                </anchor>
              </controlPr>
            </control>
          </mc:Choice>
        </mc:AlternateContent>
        <mc:AlternateContent xmlns:mc="http://schemas.openxmlformats.org/markup-compatibility/2006">
          <mc:Choice Requires="x14">
            <control shapeId="11029" r:id="rId503" name="Check Box 789">
              <controlPr defaultSize="0" autoFill="0" autoLine="0" autoPict="0">
                <anchor moveWithCells="1">
                  <from>
                    <xdr:col>9</xdr:col>
                    <xdr:colOff>180975</xdr:colOff>
                    <xdr:row>89</xdr:row>
                    <xdr:rowOff>161925</xdr:rowOff>
                  </from>
                  <to>
                    <xdr:col>9</xdr:col>
                    <xdr:colOff>447675</xdr:colOff>
                    <xdr:row>90</xdr:row>
                    <xdr:rowOff>200025</xdr:rowOff>
                  </to>
                </anchor>
              </controlPr>
            </control>
          </mc:Choice>
        </mc:AlternateContent>
        <mc:AlternateContent xmlns:mc="http://schemas.openxmlformats.org/markup-compatibility/2006">
          <mc:Choice Requires="x14">
            <control shapeId="11031" r:id="rId504" name="Option Button 791">
              <controlPr defaultSize="0" autoFill="0" autoLine="0" autoPict="0" macro="[0]!DirectWindows_CheckboxesInvisible">
                <anchor moveWithCells="1">
                  <from>
                    <xdr:col>3</xdr:col>
                    <xdr:colOff>200025</xdr:colOff>
                    <xdr:row>12</xdr:row>
                    <xdr:rowOff>171450</xdr:rowOff>
                  </from>
                  <to>
                    <xdr:col>3</xdr:col>
                    <xdr:colOff>514350</xdr:colOff>
                    <xdr:row>14</xdr:row>
                    <xdr:rowOff>19050</xdr:rowOff>
                  </to>
                </anchor>
              </controlPr>
            </control>
          </mc:Choice>
        </mc:AlternateContent>
        <mc:AlternateContent xmlns:mc="http://schemas.openxmlformats.org/markup-compatibility/2006">
          <mc:Choice Requires="x14">
            <control shapeId="11032" r:id="rId505" name="Option Button 792">
              <controlPr defaultSize="0" autoFill="0" autoLine="0" autoPict="0" macro="[0]!Cloud_CheckboxesInvisible">
                <anchor moveWithCells="1">
                  <from>
                    <xdr:col>3</xdr:col>
                    <xdr:colOff>200025</xdr:colOff>
                    <xdr:row>13</xdr:row>
                    <xdr:rowOff>152400</xdr:rowOff>
                  </from>
                  <to>
                    <xdr:col>3</xdr:col>
                    <xdr:colOff>476250</xdr:colOff>
                    <xdr:row>14</xdr:row>
                    <xdr:rowOff>171450</xdr:rowOff>
                  </to>
                </anchor>
              </controlPr>
            </control>
          </mc:Choice>
        </mc:AlternateContent>
        <mc:AlternateContent xmlns:mc="http://schemas.openxmlformats.org/markup-compatibility/2006">
          <mc:Choice Requires="x14">
            <control shapeId="11033" r:id="rId506" name="Option Button 793">
              <controlPr defaultSize="0" autoFill="0" autoLine="0" autoPict="0" macro="[0]!MobileiOS_CheckboxesInvisible">
                <anchor moveWithCells="1">
                  <from>
                    <xdr:col>3</xdr:col>
                    <xdr:colOff>190500</xdr:colOff>
                    <xdr:row>15</xdr:row>
                    <xdr:rowOff>0</xdr:rowOff>
                  </from>
                  <to>
                    <xdr:col>3</xdr:col>
                    <xdr:colOff>476250</xdr:colOff>
                    <xdr:row>16</xdr:row>
                    <xdr:rowOff>19050</xdr:rowOff>
                  </to>
                </anchor>
              </controlPr>
            </control>
          </mc:Choice>
        </mc:AlternateContent>
        <mc:AlternateContent xmlns:mc="http://schemas.openxmlformats.org/markup-compatibility/2006">
          <mc:Choice Requires="x14">
            <control shapeId="11034" r:id="rId507" name="Option Button 794">
              <controlPr defaultSize="0" autoFill="0" autoLine="0" autoPict="0" macro="[0]!MobileAndroid_CheckboxesInvisible">
                <anchor moveWithCells="1">
                  <from>
                    <xdr:col>3</xdr:col>
                    <xdr:colOff>190500</xdr:colOff>
                    <xdr:row>15</xdr:row>
                    <xdr:rowOff>133350</xdr:rowOff>
                  </from>
                  <to>
                    <xdr:col>3</xdr:col>
                    <xdr:colOff>476250</xdr:colOff>
                    <xdr:row>17</xdr:row>
                    <xdr:rowOff>19050</xdr:rowOff>
                  </to>
                </anchor>
              </controlPr>
            </control>
          </mc:Choice>
        </mc:AlternateContent>
        <mc:AlternateContent xmlns:mc="http://schemas.openxmlformats.org/markup-compatibility/2006">
          <mc:Choice Requires="x14">
            <control shapeId="11035" r:id="rId508" name="Option Button 795">
              <controlPr defaultSize="0" autoFill="0" autoLine="0" autoPict="0">
                <anchor moveWithCells="1">
                  <from>
                    <xdr:col>3</xdr:col>
                    <xdr:colOff>190500</xdr:colOff>
                    <xdr:row>17</xdr:row>
                    <xdr:rowOff>0</xdr:rowOff>
                  </from>
                  <to>
                    <xdr:col>3</xdr:col>
                    <xdr:colOff>476250</xdr:colOff>
                    <xdr:row>18</xdr:row>
                    <xdr:rowOff>9525</xdr:rowOff>
                  </to>
                </anchor>
              </controlPr>
            </control>
          </mc:Choice>
        </mc:AlternateContent>
        <mc:AlternateContent xmlns:mc="http://schemas.openxmlformats.org/markup-compatibility/2006">
          <mc:Choice Requires="x14">
            <control shapeId="11036" r:id="rId509" name="Check Box 796">
              <controlPr defaultSize="0" autoFill="0" autoLine="0" autoPict="0">
                <anchor moveWithCells="1">
                  <from>
                    <xdr:col>3</xdr:col>
                    <xdr:colOff>200025</xdr:colOff>
                    <xdr:row>74</xdr:row>
                    <xdr:rowOff>171450</xdr:rowOff>
                  </from>
                  <to>
                    <xdr:col>3</xdr:col>
                    <xdr:colOff>466725</xdr:colOff>
                    <xdr:row>76</xdr:row>
                    <xdr:rowOff>47625</xdr:rowOff>
                  </to>
                </anchor>
              </controlPr>
            </control>
          </mc:Choice>
        </mc:AlternateContent>
        <mc:AlternateContent xmlns:mc="http://schemas.openxmlformats.org/markup-compatibility/2006">
          <mc:Choice Requires="x14">
            <control shapeId="11045" r:id="rId510" name="Check Box 805">
              <controlPr defaultSize="0" autoFill="0" autoLine="0" autoPict="0">
                <anchor moveWithCells="1">
                  <from>
                    <xdr:col>3</xdr:col>
                    <xdr:colOff>200025</xdr:colOff>
                    <xdr:row>70</xdr:row>
                    <xdr:rowOff>123825</xdr:rowOff>
                  </from>
                  <to>
                    <xdr:col>3</xdr:col>
                    <xdr:colOff>466725</xdr:colOff>
                    <xdr:row>71</xdr:row>
                    <xdr:rowOff>152400</xdr:rowOff>
                  </to>
                </anchor>
              </controlPr>
            </control>
          </mc:Choice>
        </mc:AlternateContent>
        <mc:AlternateContent xmlns:mc="http://schemas.openxmlformats.org/markup-compatibility/2006">
          <mc:Choice Requires="x14">
            <control shapeId="11046" r:id="rId511" name="Check Box 806">
              <controlPr defaultSize="0" autoFill="0" autoLine="0" autoPict="0">
                <anchor moveWithCells="1">
                  <from>
                    <xdr:col>3</xdr:col>
                    <xdr:colOff>200025</xdr:colOff>
                    <xdr:row>70</xdr:row>
                    <xdr:rowOff>123825</xdr:rowOff>
                  </from>
                  <to>
                    <xdr:col>3</xdr:col>
                    <xdr:colOff>466725</xdr:colOff>
                    <xdr:row>71</xdr:row>
                    <xdr:rowOff>142875</xdr:rowOff>
                  </to>
                </anchor>
              </controlPr>
            </control>
          </mc:Choice>
        </mc:AlternateContent>
        <mc:AlternateContent xmlns:mc="http://schemas.openxmlformats.org/markup-compatibility/2006">
          <mc:Choice Requires="x14">
            <control shapeId="11047" r:id="rId512" name="Check Box 807">
              <controlPr defaultSize="0" autoFill="0" autoLine="0" autoPict="0">
                <anchor moveWithCells="1">
                  <from>
                    <xdr:col>3</xdr:col>
                    <xdr:colOff>200025</xdr:colOff>
                    <xdr:row>71</xdr:row>
                    <xdr:rowOff>123825</xdr:rowOff>
                  </from>
                  <to>
                    <xdr:col>3</xdr:col>
                    <xdr:colOff>466725</xdr:colOff>
                    <xdr:row>72</xdr:row>
                    <xdr:rowOff>161925</xdr:rowOff>
                  </to>
                </anchor>
              </controlPr>
            </control>
          </mc:Choice>
        </mc:AlternateContent>
        <mc:AlternateContent xmlns:mc="http://schemas.openxmlformats.org/markup-compatibility/2006">
          <mc:Choice Requires="x14">
            <control shapeId="11048" r:id="rId513" name="Check Box 808">
              <controlPr defaultSize="0" autoFill="0" autoLine="0" autoPict="0">
                <anchor moveWithCells="1">
                  <from>
                    <xdr:col>3</xdr:col>
                    <xdr:colOff>200025</xdr:colOff>
                    <xdr:row>71</xdr:row>
                    <xdr:rowOff>123825</xdr:rowOff>
                  </from>
                  <to>
                    <xdr:col>3</xdr:col>
                    <xdr:colOff>466725</xdr:colOff>
                    <xdr:row>72</xdr:row>
                    <xdr:rowOff>161925</xdr:rowOff>
                  </to>
                </anchor>
              </controlPr>
            </control>
          </mc:Choice>
        </mc:AlternateContent>
        <mc:AlternateContent xmlns:mc="http://schemas.openxmlformats.org/markup-compatibility/2006">
          <mc:Choice Requires="x14">
            <control shapeId="11049" r:id="rId514" name="Check Box 809">
              <controlPr defaultSize="0" autoFill="0" autoLine="0" autoPict="0">
                <anchor moveWithCells="1">
                  <from>
                    <xdr:col>3</xdr:col>
                    <xdr:colOff>200025</xdr:colOff>
                    <xdr:row>71</xdr:row>
                    <xdr:rowOff>123825</xdr:rowOff>
                  </from>
                  <to>
                    <xdr:col>3</xdr:col>
                    <xdr:colOff>466725</xdr:colOff>
                    <xdr:row>72</xdr:row>
                    <xdr:rowOff>161925</xdr:rowOff>
                  </to>
                </anchor>
              </controlPr>
            </control>
          </mc:Choice>
        </mc:AlternateContent>
        <mc:AlternateContent xmlns:mc="http://schemas.openxmlformats.org/markup-compatibility/2006">
          <mc:Choice Requires="x14">
            <control shapeId="11050" r:id="rId515" name="Check Box 810">
              <controlPr defaultSize="0" autoFill="0" autoLine="0" autoPict="0">
                <anchor moveWithCells="1">
                  <from>
                    <xdr:col>4</xdr:col>
                    <xdr:colOff>200025</xdr:colOff>
                    <xdr:row>10</xdr:row>
                    <xdr:rowOff>123825</xdr:rowOff>
                  </from>
                  <to>
                    <xdr:col>4</xdr:col>
                    <xdr:colOff>466725</xdr:colOff>
                    <xdr:row>12</xdr:row>
                    <xdr:rowOff>9525</xdr:rowOff>
                  </to>
                </anchor>
              </controlPr>
            </control>
          </mc:Choice>
        </mc:AlternateContent>
        <mc:AlternateContent xmlns:mc="http://schemas.openxmlformats.org/markup-compatibility/2006">
          <mc:Choice Requires="x14">
            <control shapeId="11051" r:id="rId516" name="Check Box 811">
              <controlPr defaultSize="0" autoFill="0" autoLine="0" autoPict="0" macro="[0]!EMD_CheckboxesInvisible">
                <anchor moveWithCells="1">
                  <from>
                    <xdr:col>4</xdr:col>
                    <xdr:colOff>200025</xdr:colOff>
                    <xdr:row>21</xdr:row>
                    <xdr:rowOff>123825</xdr:rowOff>
                  </from>
                  <to>
                    <xdr:col>4</xdr:col>
                    <xdr:colOff>466725</xdr:colOff>
                    <xdr:row>23</xdr:row>
                    <xdr:rowOff>0</xdr:rowOff>
                  </to>
                </anchor>
              </controlPr>
            </control>
          </mc:Choice>
        </mc:AlternateContent>
        <mc:AlternateContent xmlns:mc="http://schemas.openxmlformats.org/markup-compatibility/2006">
          <mc:Choice Requires="x14">
            <control shapeId="11052" r:id="rId517" name="Check Box 812">
              <controlPr defaultSize="0" autoFill="0" autoLine="0" autoPict="0" macro="[0]!ISO_HDC_CheckboxesInvisible">
                <anchor moveWithCells="1">
                  <from>
                    <xdr:col>4</xdr:col>
                    <xdr:colOff>200025</xdr:colOff>
                    <xdr:row>22</xdr:row>
                    <xdr:rowOff>123825</xdr:rowOff>
                  </from>
                  <to>
                    <xdr:col>4</xdr:col>
                    <xdr:colOff>466725</xdr:colOff>
                    <xdr:row>24</xdr:row>
                    <xdr:rowOff>19050</xdr:rowOff>
                  </to>
                </anchor>
              </controlPr>
            </control>
          </mc:Choice>
        </mc:AlternateContent>
        <mc:AlternateContent xmlns:mc="http://schemas.openxmlformats.org/markup-compatibility/2006">
          <mc:Choice Requires="x14">
            <control shapeId="11053" r:id="rId518" name="Check Box 813">
              <controlPr defaultSize="0" autoFill="0" autoLine="0" autoPict="0" macro="[0]!ISO_HDC_CheckboxesInvisible">
                <anchor moveWithCells="1">
                  <from>
                    <xdr:col>4</xdr:col>
                    <xdr:colOff>200025</xdr:colOff>
                    <xdr:row>23</xdr:row>
                    <xdr:rowOff>123825</xdr:rowOff>
                  </from>
                  <to>
                    <xdr:col>4</xdr:col>
                    <xdr:colOff>466725</xdr:colOff>
                    <xdr:row>25</xdr:row>
                    <xdr:rowOff>19050</xdr:rowOff>
                  </to>
                </anchor>
              </controlPr>
            </control>
          </mc:Choice>
        </mc:AlternateContent>
        <mc:AlternateContent xmlns:mc="http://schemas.openxmlformats.org/markup-compatibility/2006">
          <mc:Choice Requires="x14">
            <control shapeId="11054" r:id="rId519" name="Check Box 814">
              <controlPr defaultSize="0" autoFill="0" autoLine="0" autoPict="0" macro="[0]!ISO_HDC_CheckboxesInvisible">
                <anchor moveWithCells="1">
                  <from>
                    <xdr:col>4</xdr:col>
                    <xdr:colOff>200025</xdr:colOff>
                    <xdr:row>23</xdr:row>
                    <xdr:rowOff>123825</xdr:rowOff>
                  </from>
                  <to>
                    <xdr:col>4</xdr:col>
                    <xdr:colOff>466725</xdr:colOff>
                    <xdr:row>25</xdr:row>
                    <xdr:rowOff>19050</xdr:rowOff>
                  </to>
                </anchor>
              </controlPr>
            </control>
          </mc:Choice>
        </mc:AlternateContent>
        <mc:AlternateContent xmlns:mc="http://schemas.openxmlformats.org/markup-compatibility/2006">
          <mc:Choice Requires="x14">
            <control shapeId="11057" r:id="rId520" name="Check Box 817">
              <controlPr defaultSize="0" autoFill="0" autoLine="0" autoPict="0" macro="[0]!ISO_HDC_CheckboxesInvisible">
                <anchor moveWithCells="1">
                  <from>
                    <xdr:col>4</xdr:col>
                    <xdr:colOff>200025</xdr:colOff>
                    <xdr:row>13</xdr:row>
                    <xdr:rowOff>123825</xdr:rowOff>
                  </from>
                  <to>
                    <xdr:col>4</xdr:col>
                    <xdr:colOff>466725</xdr:colOff>
                    <xdr:row>15</xdr:row>
                    <xdr:rowOff>19050</xdr:rowOff>
                  </to>
                </anchor>
              </controlPr>
            </control>
          </mc:Choice>
        </mc:AlternateContent>
        <mc:AlternateContent xmlns:mc="http://schemas.openxmlformats.org/markup-compatibility/2006">
          <mc:Choice Requires="x14">
            <control shapeId="11058" r:id="rId521" name="Check Box 818">
              <controlPr defaultSize="0" autoFill="0" autoLine="0" autoPict="0" macro="[0]!ISO_HDC_CheckboxesInvisible">
                <anchor moveWithCells="1">
                  <from>
                    <xdr:col>4</xdr:col>
                    <xdr:colOff>200025</xdr:colOff>
                    <xdr:row>13</xdr:row>
                    <xdr:rowOff>123825</xdr:rowOff>
                  </from>
                  <to>
                    <xdr:col>4</xdr:col>
                    <xdr:colOff>466725</xdr:colOff>
                    <xdr:row>15</xdr:row>
                    <xdr:rowOff>19050</xdr:rowOff>
                  </to>
                </anchor>
              </controlPr>
            </control>
          </mc:Choice>
        </mc:AlternateContent>
        <mc:AlternateContent xmlns:mc="http://schemas.openxmlformats.org/markup-compatibility/2006">
          <mc:Choice Requires="x14">
            <control shapeId="11059" r:id="rId522" name="Check Box 819">
              <controlPr defaultSize="0" autoFill="0" autoLine="0" autoPict="0" macro="[0]!ISO_HDC_CheckboxesInvisible">
                <anchor moveWithCells="1">
                  <from>
                    <xdr:col>4</xdr:col>
                    <xdr:colOff>200025</xdr:colOff>
                    <xdr:row>15</xdr:row>
                    <xdr:rowOff>123825</xdr:rowOff>
                  </from>
                  <to>
                    <xdr:col>4</xdr:col>
                    <xdr:colOff>466725</xdr:colOff>
                    <xdr:row>17</xdr:row>
                    <xdr:rowOff>19050</xdr:rowOff>
                  </to>
                </anchor>
              </controlPr>
            </control>
          </mc:Choice>
        </mc:AlternateContent>
        <mc:AlternateContent xmlns:mc="http://schemas.openxmlformats.org/markup-compatibility/2006">
          <mc:Choice Requires="x14">
            <control shapeId="11060" r:id="rId523" name="Check Box 820">
              <controlPr defaultSize="0" autoFill="0" autoLine="0" autoPict="0" macro="[0]!CheckSaleNo">
                <anchor moveWithCells="1">
                  <from>
                    <xdr:col>33</xdr:col>
                    <xdr:colOff>200025</xdr:colOff>
                    <xdr:row>15</xdr:row>
                    <xdr:rowOff>123825</xdr:rowOff>
                  </from>
                  <to>
                    <xdr:col>33</xdr:col>
                    <xdr:colOff>466725</xdr:colOff>
                    <xdr:row>17</xdr:row>
                    <xdr:rowOff>9525</xdr:rowOff>
                  </to>
                </anchor>
              </controlPr>
            </control>
          </mc:Choice>
        </mc:AlternateContent>
        <mc:AlternateContent xmlns:mc="http://schemas.openxmlformats.org/markup-compatibility/2006">
          <mc:Choice Requires="x14">
            <control shapeId="11061" r:id="rId524" name="Check Box 821">
              <controlPr defaultSize="0" autoFill="0" autoLine="0" autoPict="0" macro="[0]!CheckSaleYes">
                <anchor moveWithCells="1">
                  <from>
                    <xdr:col>33</xdr:col>
                    <xdr:colOff>200025</xdr:colOff>
                    <xdr:row>14</xdr:row>
                    <xdr:rowOff>123825</xdr:rowOff>
                  </from>
                  <to>
                    <xdr:col>33</xdr:col>
                    <xdr:colOff>466725</xdr:colOff>
                    <xdr:row>16</xdr:row>
                    <xdr:rowOff>9525</xdr:rowOff>
                  </to>
                </anchor>
              </controlPr>
            </control>
          </mc:Choice>
        </mc:AlternateContent>
        <mc:AlternateContent xmlns:mc="http://schemas.openxmlformats.org/markup-compatibility/2006">
          <mc:Choice Requires="x14">
            <control shapeId="11062" r:id="rId525" name="Check Box 822">
              <controlPr defaultSize="0" autoFill="0" autoLine="0" autoPict="0" macro="[0]!CheckCreditNo">
                <anchor moveWithCells="1">
                  <from>
                    <xdr:col>33</xdr:col>
                    <xdr:colOff>200025</xdr:colOff>
                    <xdr:row>18</xdr:row>
                    <xdr:rowOff>123825</xdr:rowOff>
                  </from>
                  <to>
                    <xdr:col>33</xdr:col>
                    <xdr:colOff>466725</xdr:colOff>
                    <xdr:row>20</xdr:row>
                    <xdr:rowOff>9525</xdr:rowOff>
                  </to>
                </anchor>
              </controlPr>
            </control>
          </mc:Choice>
        </mc:AlternateContent>
        <mc:AlternateContent xmlns:mc="http://schemas.openxmlformats.org/markup-compatibility/2006">
          <mc:Choice Requires="x14">
            <control shapeId="11063" r:id="rId526" name="Check Box 823">
              <controlPr defaultSize="0" autoFill="0" autoLine="0" autoPict="0" macro="[0]!CheckCreditYes">
                <anchor moveWithCells="1">
                  <from>
                    <xdr:col>33</xdr:col>
                    <xdr:colOff>200025</xdr:colOff>
                    <xdr:row>17</xdr:row>
                    <xdr:rowOff>123825</xdr:rowOff>
                  </from>
                  <to>
                    <xdr:col>33</xdr:col>
                    <xdr:colOff>466725</xdr:colOff>
                    <xdr:row>19</xdr:row>
                    <xdr:rowOff>9525</xdr:rowOff>
                  </to>
                </anchor>
              </controlPr>
            </control>
          </mc:Choice>
        </mc:AlternateContent>
        <mc:AlternateContent xmlns:mc="http://schemas.openxmlformats.org/markup-compatibility/2006">
          <mc:Choice Requires="x14">
            <control shapeId="11064" r:id="rId527" name="Check Box 824">
              <controlPr defaultSize="0" autoFill="0" autoLine="0" autoPict="0" macro="[0]!CheckReturnNo">
                <anchor moveWithCells="1">
                  <from>
                    <xdr:col>33</xdr:col>
                    <xdr:colOff>200025</xdr:colOff>
                    <xdr:row>21</xdr:row>
                    <xdr:rowOff>123825</xdr:rowOff>
                  </from>
                  <to>
                    <xdr:col>33</xdr:col>
                    <xdr:colOff>466725</xdr:colOff>
                    <xdr:row>23</xdr:row>
                    <xdr:rowOff>9525</xdr:rowOff>
                  </to>
                </anchor>
              </controlPr>
            </control>
          </mc:Choice>
        </mc:AlternateContent>
        <mc:AlternateContent xmlns:mc="http://schemas.openxmlformats.org/markup-compatibility/2006">
          <mc:Choice Requires="x14">
            <control shapeId="11065" r:id="rId528" name="Check Box 825">
              <controlPr defaultSize="0" autoFill="0" autoLine="0" autoPict="0" macro="[0]!CheckReturnYes">
                <anchor moveWithCells="1">
                  <from>
                    <xdr:col>33</xdr:col>
                    <xdr:colOff>200025</xdr:colOff>
                    <xdr:row>20</xdr:row>
                    <xdr:rowOff>123825</xdr:rowOff>
                  </from>
                  <to>
                    <xdr:col>33</xdr:col>
                    <xdr:colOff>466725</xdr:colOff>
                    <xdr:row>22</xdr:row>
                    <xdr:rowOff>9525</xdr:rowOff>
                  </to>
                </anchor>
              </controlPr>
            </control>
          </mc:Choice>
        </mc:AlternateContent>
        <mc:AlternateContent xmlns:mc="http://schemas.openxmlformats.org/markup-compatibility/2006">
          <mc:Choice Requires="x14">
            <control shapeId="11066" r:id="rId529" name="Check Box 826">
              <controlPr defaultSize="0" autoFill="0" autoLine="0" autoPict="0" macro="[0]!CheckVerificationNo">
                <anchor moveWithCells="1">
                  <from>
                    <xdr:col>33</xdr:col>
                    <xdr:colOff>200025</xdr:colOff>
                    <xdr:row>30</xdr:row>
                    <xdr:rowOff>123825</xdr:rowOff>
                  </from>
                  <to>
                    <xdr:col>33</xdr:col>
                    <xdr:colOff>466725</xdr:colOff>
                    <xdr:row>32</xdr:row>
                    <xdr:rowOff>9525</xdr:rowOff>
                  </to>
                </anchor>
              </controlPr>
            </control>
          </mc:Choice>
        </mc:AlternateContent>
        <mc:AlternateContent xmlns:mc="http://schemas.openxmlformats.org/markup-compatibility/2006">
          <mc:Choice Requires="x14">
            <control shapeId="11067" r:id="rId530" name="Check Box 827">
              <controlPr defaultSize="0" autoFill="0" autoLine="0" autoPict="0" macro="[0]!CheckVerificationYes">
                <anchor moveWithCells="1">
                  <from>
                    <xdr:col>33</xdr:col>
                    <xdr:colOff>200025</xdr:colOff>
                    <xdr:row>29</xdr:row>
                    <xdr:rowOff>123825</xdr:rowOff>
                  </from>
                  <to>
                    <xdr:col>33</xdr:col>
                    <xdr:colOff>466725</xdr:colOff>
                    <xdr:row>31</xdr:row>
                    <xdr:rowOff>9525</xdr:rowOff>
                  </to>
                </anchor>
              </controlPr>
            </control>
          </mc:Choice>
        </mc:AlternateContent>
        <mc:AlternateContent xmlns:mc="http://schemas.openxmlformats.org/markup-compatibility/2006">
          <mc:Choice Requires="x14">
            <control shapeId="11068" r:id="rId531" name="Check Box 828">
              <controlPr defaultSize="0" autoFill="0" autoLine="0" autoPict="0" macro="[0]!QueryNo">
                <anchor moveWithCells="1">
                  <from>
                    <xdr:col>33</xdr:col>
                    <xdr:colOff>200025</xdr:colOff>
                    <xdr:row>33</xdr:row>
                    <xdr:rowOff>123825</xdr:rowOff>
                  </from>
                  <to>
                    <xdr:col>33</xdr:col>
                    <xdr:colOff>466725</xdr:colOff>
                    <xdr:row>35</xdr:row>
                    <xdr:rowOff>9525</xdr:rowOff>
                  </to>
                </anchor>
              </controlPr>
            </control>
          </mc:Choice>
        </mc:AlternateContent>
        <mc:AlternateContent xmlns:mc="http://schemas.openxmlformats.org/markup-compatibility/2006">
          <mc:Choice Requires="x14">
            <control shapeId="11069" r:id="rId532" name="Check Box 829">
              <controlPr defaultSize="0" autoFill="0" autoLine="0" autoPict="0" macro="[0]!QueryYes">
                <anchor moveWithCells="1">
                  <from>
                    <xdr:col>33</xdr:col>
                    <xdr:colOff>200025</xdr:colOff>
                    <xdr:row>32</xdr:row>
                    <xdr:rowOff>123825</xdr:rowOff>
                  </from>
                  <to>
                    <xdr:col>33</xdr:col>
                    <xdr:colOff>466725</xdr:colOff>
                    <xdr:row>34</xdr:row>
                    <xdr:rowOff>9525</xdr:rowOff>
                  </to>
                </anchor>
              </controlPr>
            </control>
          </mc:Choice>
        </mc:AlternateContent>
        <mc:AlternateContent xmlns:mc="http://schemas.openxmlformats.org/markup-compatibility/2006">
          <mc:Choice Requires="x14">
            <control shapeId="11072" r:id="rId533" name="Check Box 832">
              <controlPr defaultSize="0" autoFill="0" autoLine="0" autoPict="0" macro="[0]!CheckVoidNo">
                <anchor moveWithCells="1">
                  <from>
                    <xdr:col>33</xdr:col>
                    <xdr:colOff>200025</xdr:colOff>
                    <xdr:row>24</xdr:row>
                    <xdr:rowOff>123825</xdr:rowOff>
                  </from>
                  <to>
                    <xdr:col>33</xdr:col>
                    <xdr:colOff>466725</xdr:colOff>
                    <xdr:row>26</xdr:row>
                    <xdr:rowOff>9525</xdr:rowOff>
                  </to>
                </anchor>
              </controlPr>
            </control>
          </mc:Choice>
        </mc:AlternateContent>
        <mc:AlternateContent xmlns:mc="http://schemas.openxmlformats.org/markup-compatibility/2006">
          <mc:Choice Requires="x14">
            <control shapeId="11073" r:id="rId534" name="Check Box 833">
              <controlPr defaultSize="0" autoFill="0" autoLine="0" autoPict="0" macro="[0]!CheckVoidYes">
                <anchor moveWithCells="1">
                  <from>
                    <xdr:col>33</xdr:col>
                    <xdr:colOff>200025</xdr:colOff>
                    <xdr:row>23</xdr:row>
                    <xdr:rowOff>123825</xdr:rowOff>
                  </from>
                  <to>
                    <xdr:col>33</xdr:col>
                    <xdr:colOff>466725</xdr:colOff>
                    <xdr:row>25</xdr:row>
                    <xdr:rowOff>9525</xdr:rowOff>
                  </to>
                </anchor>
              </controlPr>
            </control>
          </mc:Choice>
        </mc:AlternateContent>
        <mc:AlternateContent xmlns:mc="http://schemas.openxmlformats.org/markup-compatibility/2006">
          <mc:Choice Requires="x14">
            <control shapeId="11074" r:id="rId535" name="Check Box 834">
              <controlPr defaultSize="0" autoFill="0" autoLine="0" autoPict="0" macro="[0]!CheckReversalNo">
                <anchor moveWithCells="1">
                  <from>
                    <xdr:col>33</xdr:col>
                    <xdr:colOff>200025</xdr:colOff>
                    <xdr:row>27</xdr:row>
                    <xdr:rowOff>123825</xdr:rowOff>
                  </from>
                  <to>
                    <xdr:col>33</xdr:col>
                    <xdr:colOff>466725</xdr:colOff>
                    <xdr:row>29</xdr:row>
                    <xdr:rowOff>9525</xdr:rowOff>
                  </to>
                </anchor>
              </controlPr>
            </control>
          </mc:Choice>
        </mc:AlternateContent>
        <mc:AlternateContent xmlns:mc="http://schemas.openxmlformats.org/markup-compatibility/2006">
          <mc:Choice Requires="x14">
            <control shapeId="11075" r:id="rId536" name="Check Box 835">
              <controlPr defaultSize="0" autoFill="0" autoLine="0" autoPict="0" macro="[0]!CheckReversalYes">
                <anchor moveWithCells="1">
                  <from>
                    <xdr:col>33</xdr:col>
                    <xdr:colOff>200025</xdr:colOff>
                    <xdr:row>26</xdr:row>
                    <xdr:rowOff>123825</xdr:rowOff>
                  </from>
                  <to>
                    <xdr:col>33</xdr:col>
                    <xdr:colOff>466725</xdr:colOff>
                    <xdr:row>28</xdr:row>
                    <xdr:rowOff>9525</xdr:rowOff>
                  </to>
                </anchor>
              </controlPr>
            </control>
          </mc:Choice>
        </mc:AlternateContent>
        <mc:AlternateContent xmlns:mc="http://schemas.openxmlformats.org/markup-compatibility/2006">
          <mc:Choice Requires="x14">
            <control shapeId="11076" r:id="rId537" name="Check Box 836">
              <controlPr defaultSize="0" autoFill="0" autoLine="0" autoPict="0" macro="[0]!DuplicateDisableYes">
                <anchor moveWithCells="1">
                  <from>
                    <xdr:col>3</xdr:col>
                    <xdr:colOff>190500</xdr:colOff>
                    <xdr:row>38</xdr:row>
                    <xdr:rowOff>133350</xdr:rowOff>
                  </from>
                  <to>
                    <xdr:col>3</xdr:col>
                    <xdr:colOff>457200</xdr:colOff>
                    <xdr:row>40</xdr:row>
                    <xdr:rowOff>19050</xdr:rowOff>
                  </to>
                </anchor>
              </controlPr>
            </control>
          </mc:Choice>
        </mc:AlternateContent>
        <mc:AlternateContent xmlns:mc="http://schemas.openxmlformats.org/markup-compatibility/2006">
          <mc:Choice Requires="x14">
            <control shapeId="11077" r:id="rId538" name="Check Box 837">
              <controlPr defaultSize="0" autoFill="0" autoLine="0" autoPict="0" macro="[0]!DuplicateDisableNo">
                <anchor moveWithCells="1">
                  <from>
                    <xdr:col>3</xdr:col>
                    <xdr:colOff>190500</xdr:colOff>
                    <xdr:row>39</xdr:row>
                    <xdr:rowOff>133350</xdr:rowOff>
                  </from>
                  <to>
                    <xdr:col>3</xdr:col>
                    <xdr:colOff>457200</xdr:colOff>
                    <xdr:row>41</xdr:row>
                    <xdr:rowOff>9525</xdr:rowOff>
                  </to>
                </anchor>
              </controlPr>
            </control>
          </mc:Choice>
        </mc:AlternateContent>
        <mc:AlternateContent xmlns:mc="http://schemas.openxmlformats.org/markup-compatibility/2006">
          <mc:Choice Requires="x14">
            <control shapeId="11079" r:id="rId539" name="Check Box 839">
              <controlPr defaultSize="0" autoFill="0" autoLine="0" autoPict="0">
                <anchor moveWithCells="1">
                  <from>
                    <xdr:col>9</xdr:col>
                    <xdr:colOff>200025</xdr:colOff>
                    <xdr:row>25</xdr:row>
                    <xdr:rowOff>123825</xdr:rowOff>
                  </from>
                  <to>
                    <xdr:col>9</xdr:col>
                    <xdr:colOff>466725</xdr:colOff>
                    <xdr:row>27</xdr:row>
                    <xdr:rowOff>9525</xdr:rowOff>
                  </to>
                </anchor>
              </controlPr>
            </control>
          </mc:Choice>
        </mc:AlternateContent>
        <mc:AlternateContent xmlns:mc="http://schemas.openxmlformats.org/markup-compatibility/2006">
          <mc:Choice Requires="x14">
            <control shapeId="11080" r:id="rId540" name="Check Box 840">
              <controlPr defaultSize="0" autoFill="0" autoLine="0" autoPict="0">
                <anchor moveWithCells="1">
                  <from>
                    <xdr:col>9</xdr:col>
                    <xdr:colOff>200025</xdr:colOff>
                    <xdr:row>24</xdr:row>
                    <xdr:rowOff>123825</xdr:rowOff>
                  </from>
                  <to>
                    <xdr:col>9</xdr:col>
                    <xdr:colOff>466725</xdr:colOff>
                    <xdr:row>26</xdr:row>
                    <xdr:rowOff>9525</xdr:rowOff>
                  </to>
                </anchor>
              </controlPr>
            </control>
          </mc:Choice>
        </mc:AlternateContent>
        <mc:AlternateContent xmlns:mc="http://schemas.openxmlformats.org/markup-compatibility/2006">
          <mc:Choice Requires="x14">
            <control shapeId="11081" r:id="rId541" name="Check Box 841">
              <controlPr defaultSize="0" autoFill="0" autoLine="0" autoPict="0">
                <anchor moveWithCells="1">
                  <from>
                    <xdr:col>9</xdr:col>
                    <xdr:colOff>200025</xdr:colOff>
                    <xdr:row>129</xdr:row>
                    <xdr:rowOff>180975</xdr:rowOff>
                  </from>
                  <to>
                    <xdr:col>9</xdr:col>
                    <xdr:colOff>466725</xdr:colOff>
                    <xdr:row>131</xdr:row>
                    <xdr:rowOff>19050</xdr:rowOff>
                  </to>
                </anchor>
              </controlPr>
            </control>
          </mc:Choice>
        </mc:AlternateContent>
        <mc:AlternateContent xmlns:mc="http://schemas.openxmlformats.org/markup-compatibility/2006">
          <mc:Choice Requires="x14">
            <control shapeId="11082" r:id="rId542" name="Check Box 842">
              <controlPr defaultSize="0" autoFill="0" autoLine="0" autoPict="0">
                <anchor moveWithCells="1">
                  <from>
                    <xdr:col>9</xdr:col>
                    <xdr:colOff>200025</xdr:colOff>
                    <xdr:row>128</xdr:row>
                    <xdr:rowOff>180975</xdr:rowOff>
                  </from>
                  <to>
                    <xdr:col>9</xdr:col>
                    <xdr:colOff>466725</xdr:colOff>
                    <xdr:row>130</xdr:row>
                    <xdr:rowOff>19050</xdr:rowOff>
                  </to>
                </anchor>
              </controlPr>
            </control>
          </mc:Choice>
        </mc:AlternateContent>
        <mc:AlternateContent xmlns:mc="http://schemas.openxmlformats.org/markup-compatibility/2006">
          <mc:Choice Requires="x14">
            <control shapeId="11083" r:id="rId543" name="Check Box 843">
              <controlPr defaultSize="0" autoFill="0" autoLine="0" autoPict="0" macro="[0]!Module39.ZeroAuthCOFNo">
                <anchor moveWithCells="1">
                  <from>
                    <xdr:col>9</xdr:col>
                    <xdr:colOff>200025</xdr:colOff>
                    <xdr:row>132</xdr:row>
                    <xdr:rowOff>180975</xdr:rowOff>
                  </from>
                  <to>
                    <xdr:col>9</xdr:col>
                    <xdr:colOff>466725</xdr:colOff>
                    <xdr:row>134</xdr:row>
                    <xdr:rowOff>19050</xdr:rowOff>
                  </to>
                </anchor>
              </controlPr>
            </control>
          </mc:Choice>
        </mc:AlternateContent>
        <mc:AlternateContent xmlns:mc="http://schemas.openxmlformats.org/markup-compatibility/2006">
          <mc:Choice Requires="x14">
            <control shapeId="11084" r:id="rId544" name="Check Box 844">
              <controlPr defaultSize="0" autoFill="0" autoLine="0" autoPict="0" macro="[0]!Module39.ZeroAuthCOFYes">
                <anchor moveWithCells="1">
                  <from>
                    <xdr:col>9</xdr:col>
                    <xdr:colOff>200025</xdr:colOff>
                    <xdr:row>131</xdr:row>
                    <xdr:rowOff>180975</xdr:rowOff>
                  </from>
                  <to>
                    <xdr:col>9</xdr:col>
                    <xdr:colOff>466725</xdr:colOff>
                    <xdr:row>133</xdr:row>
                    <xdr:rowOff>19050</xdr:rowOff>
                  </to>
                </anchor>
              </controlPr>
            </control>
          </mc:Choice>
        </mc:AlternateContent>
        <mc:AlternateContent xmlns:mc="http://schemas.openxmlformats.org/markup-compatibility/2006">
          <mc:Choice Requires="x14">
            <control shapeId="11085" r:id="rId545" name="Check Box 845">
              <controlPr defaultSize="0" autoFill="0" autoLine="0" autoPict="0" macro="[0]!Module39.ReauthorizationCOFNo">
                <anchor moveWithCells="1">
                  <from>
                    <xdr:col>9</xdr:col>
                    <xdr:colOff>200025</xdr:colOff>
                    <xdr:row>141</xdr:row>
                    <xdr:rowOff>180975</xdr:rowOff>
                  </from>
                  <to>
                    <xdr:col>9</xdr:col>
                    <xdr:colOff>466725</xdr:colOff>
                    <xdr:row>143</xdr:row>
                    <xdr:rowOff>19050</xdr:rowOff>
                  </to>
                </anchor>
              </controlPr>
            </control>
          </mc:Choice>
        </mc:AlternateContent>
        <mc:AlternateContent xmlns:mc="http://schemas.openxmlformats.org/markup-compatibility/2006">
          <mc:Choice Requires="x14">
            <control shapeId="11086" r:id="rId546" name="Check Box 846">
              <controlPr defaultSize="0" autoFill="0" autoLine="0" autoPict="0" macro="[0]!Module39.ReauthorizationCOFYes">
                <anchor moveWithCells="1">
                  <from>
                    <xdr:col>9</xdr:col>
                    <xdr:colOff>200025</xdr:colOff>
                    <xdr:row>140</xdr:row>
                    <xdr:rowOff>180975</xdr:rowOff>
                  </from>
                  <to>
                    <xdr:col>9</xdr:col>
                    <xdr:colOff>466725</xdr:colOff>
                    <xdr:row>142</xdr:row>
                    <xdr:rowOff>19050</xdr:rowOff>
                  </to>
                </anchor>
              </controlPr>
            </control>
          </mc:Choice>
        </mc:AlternateContent>
        <mc:AlternateContent xmlns:mc="http://schemas.openxmlformats.org/markup-compatibility/2006">
          <mc:Choice Requires="x14">
            <control shapeId="11087" r:id="rId547" name="Check Box 847">
              <controlPr defaultSize="0" autoFill="0" autoLine="0" autoPict="0" macro="[0]!Module39.ResubmissionCOFNo">
                <anchor moveWithCells="1">
                  <from>
                    <xdr:col>9</xdr:col>
                    <xdr:colOff>200025</xdr:colOff>
                    <xdr:row>144</xdr:row>
                    <xdr:rowOff>180975</xdr:rowOff>
                  </from>
                  <to>
                    <xdr:col>9</xdr:col>
                    <xdr:colOff>466725</xdr:colOff>
                    <xdr:row>146</xdr:row>
                    <xdr:rowOff>19050</xdr:rowOff>
                  </to>
                </anchor>
              </controlPr>
            </control>
          </mc:Choice>
        </mc:AlternateContent>
        <mc:AlternateContent xmlns:mc="http://schemas.openxmlformats.org/markup-compatibility/2006">
          <mc:Choice Requires="x14">
            <control shapeId="11088" r:id="rId548" name="Check Box 848">
              <controlPr defaultSize="0" autoFill="0" autoLine="0" autoPict="0" macro="[0]!Module39.ResubmissionCOFYes">
                <anchor moveWithCells="1">
                  <from>
                    <xdr:col>9</xdr:col>
                    <xdr:colOff>200025</xdr:colOff>
                    <xdr:row>143</xdr:row>
                    <xdr:rowOff>180975</xdr:rowOff>
                  </from>
                  <to>
                    <xdr:col>9</xdr:col>
                    <xdr:colOff>466725</xdr:colOff>
                    <xdr:row>145</xdr:row>
                    <xdr:rowOff>19050</xdr:rowOff>
                  </to>
                </anchor>
              </controlPr>
            </control>
          </mc:Choice>
        </mc:AlternateContent>
        <mc:AlternateContent xmlns:mc="http://schemas.openxmlformats.org/markup-compatibility/2006">
          <mc:Choice Requires="x14">
            <control shapeId="11089" r:id="rId549" name="Check Box 849">
              <controlPr defaultSize="0" autoFill="0" autoLine="0" autoPict="0">
                <anchor moveWithCells="1">
                  <from>
                    <xdr:col>9</xdr:col>
                    <xdr:colOff>209550</xdr:colOff>
                    <xdr:row>147</xdr:row>
                    <xdr:rowOff>171450</xdr:rowOff>
                  </from>
                  <to>
                    <xdr:col>9</xdr:col>
                    <xdr:colOff>476250</xdr:colOff>
                    <xdr:row>148</xdr:row>
                    <xdr:rowOff>180975</xdr:rowOff>
                  </to>
                </anchor>
              </controlPr>
            </control>
          </mc:Choice>
        </mc:AlternateContent>
        <mc:AlternateContent xmlns:mc="http://schemas.openxmlformats.org/markup-compatibility/2006">
          <mc:Choice Requires="x14">
            <control shapeId="11090" r:id="rId550" name="Check Box 850">
              <controlPr defaultSize="0" autoFill="0" autoLine="0" autoPict="0">
                <anchor moveWithCells="1">
                  <from>
                    <xdr:col>9</xdr:col>
                    <xdr:colOff>219075</xdr:colOff>
                    <xdr:row>146</xdr:row>
                    <xdr:rowOff>180975</xdr:rowOff>
                  </from>
                  <to>
                    <xdr:col>9</xdr:col>
                    <xdr:colOff>485775</xdr:colOff>
                    <xdr:row>148</xdr:row>
                    <xdr:rowOff>0</xdr:rowOff>
                  </to>
                </anchor>
              </controlPr>
            </control>
          </mc:Choice>
        </mc:AlternateContent>
        <mc:AlternateContent xmlns:mc="http://schemas.openxmlformats.org/markup-compatibility/2006">
          <mc:Choice Requires="x14">
            <control shapeId="11091" r:id="rId551" name="Check Box 851">
              <controlPr defaultSize="0" autoFill="0" autoLine="0" autoPict="0">
                <anchor moveWithCells="1">
                  <from>
                    <xdr:col>9</xdr:col>
                    <xdr:colOff>209550</xdr:colOff>
                    <xdr:row>148</xdr:row>
                    <xdr:rowOff>171450</xdr:rowOff>
                  </from>
                  <to>
                    <xdr:col>9</xdr:col>
                    <xdr:colOff>476250</xdr:colOff>
                    <xdr:row>150</xdr:row>
                    <xdr:rowOff>0</xdr:rowOff>
                  </to>
                </anchor>
              </controlPr>
            </control>
          </mc:Choice>
        </mc:AlternateContent>
        <mc:AlternateContent xmlns:mc="http://schemas.openxmlformats.org/markup-compatibility/2006">
          <mc:Choice Requires="x14">
            <control shapeId="11092" r:id="rId552" name="Check Box 852">
              <controlPr defaultSize="0" autoFill="0" autoLine="0" autoPict="0">
                <anchor moveWithCells="1">
                  <from>
                    <xdr:col>9</xdr:col>
                    <xdr:colOff>209550</xdr:colOff>
                    <xdr:row>149</xdr:row>
                    <xdr:rowOff>133350</xdr:rowOff>
                  </from>
                  <to>
                    <xdr:col>9</xdr:col>
                    <xdr:colOff>476250</xdr:colOff>
                    <xdr:row>151</xdr:row>
                    <xdr:rowOff>28575</xdr:rowOff>
                  </to>
                </anchor>
              </controlPr>
            </control>
          </mc:Choice>
        </mc:AlternateContent>
        <mc:AlternateContent xmlns:mc="http://schemas.openxmlformats.org/markup-compatibility/2006">
          <mc:Choice Requires="x14">
            <control shapeId="11093" r:id="rId553" name="Check Box 853">
              <controlPr defaultSize="0" autoFill="0" autoLine="0" autoPict="0" macro="[0]!Module39.CardholderInitiatedCOFNo">
                <anchor moveWithCells="1">
                  <from>
                    <xdr:col>9</xdr:col>
                    <xdr:colOff>200025</xdr:colOff>
                    <xdr:row>135</xdr:row>
                    <xdr:rowOff>180975</xdr:rowOff>
                  </from>
                  <to>
                    <xdr:col>9</xdr:col>
                    <xdr:colOff>466725</xdr:colOff>
                    <xdr:row>137</xdr:row>
                    <xdr:rowOff>19050</xdr:rowOff>
                  </to>
                </anchor>
              </controlPr>
            </control>
          </mc:Choice>
        </mc:AlternateContent>
        <mc:AlternateContent xmlns:mc="http://schemas.openxmlformats.org/markup-compatibility/2006">
          <mc:Choice Requires="x14">
            <control shapeId="11094" r:id="rId554" name="Check Box 854">
              <controlPr defaultSize="0" autoFill="0" autoLine="0" autoPict="0" macro="[0]!Module39.CardholderInitiatedCOFYes">
                <anchor moveWithCells="1">
                  <from>
                    <xdr:col>9</xdr:col>
                    <xdr:colOff>200025</xdr:colOff>
                    <xdr:row>134</xdr:row>
                    <xdr:rowOff>180975</xdr:rowOff>
                  </from>
                  <to>
                    <xdr:col>9</xdr:col>
                    <xdr:colOff>466725</xdr:colOff>
                    <xdr:row>136</xdr:row>
                    <xdr:rowOff>19050</xdr:rowOff>
                  </to>
                </anchor>
              </controlPr>
            </control>
          </mc:Choice>
        </mc:AlternateContent>
        <mc:AlternateContent xmlns:mc="http://schemas.openxmlformats.org/markup-compatibility/2006">
          <mc:Choice Requires="x14">
            <control shapeId="11095" r:id="rId555" name="Check Box 855">
              <controlPr defaultSize="0" autoFill="0" autoLine="0" autoPict="0" macro="[0]!Module39.UnscheduledCOFNo">
                <anchor moveWithCells="1">
                  <from>
                    <xdr:col>9</xdr:col>
                    <xdr:colOff>200025</xdr:colOff>
                    <xdr:row>138</xdr:row>
                    <xdr:rowOff>180975</xdr:rowOff>
                  </from>
                  <to>
                    <xdr:col>9</xdr:col>
                    <xdr:colOff>466725</xdr:colOff>
                    <xdr:row>140</xdr:row>
                    <xdr:rowOff>19050</xdr:rowOff>
                  </to>
                </anchor>
              </controlPr>
            </control>
          </mc:Choice>
        </mc:AlternateContent>
        <mc:AlternateContent xmlns:mc="http://schemas.openxmlformats.org/markup-compatibility/2006">
          <mc:Choice Requires="x14">
            <control shapeId="11096" r:id="rId556" name="Check Box 856">
              <controlPr defaultSize="0" autoFill="0" autoLine="0" autoPict="0" macro="[0]!Module39.UnscheduledCOFYes">
                <anchor moveWithCells="1">
                  <from>
                    <xdr:col>9</xdr:col>
                    <xdr:colOff>200025</xdr:colOff>
                    <xdr:row>137</xdr:row>
                    <xdr:rowOff>180975</xdr:rowOff>
                  </from>
                  <to>
                    <xdr:col>9</xdr:col>
                    <xdr:colOff>466725</xdr:colOff>
                    <xdr:row>139</xdr:row>
                    <xdr:rowOff>19050</xdr:rowOff>
                  </to>
                </anchor>
              </controlPr>
            </control>
          </mc:Choice>
        </mc:AlternateContent>
        <mc:AlternateContent xmlns:mc="http://schemas.openxmlformats.org/markup-compatibility/2006">
          <mc:Choice Requires="x14">
            <control shapeId="11097" r:id="rId557" name="Check Box 857">
              <controlPr defaultSize="0" autoFill="0" autoLine="0" autoPict="0" macro="[0]!GCIssueYes">
                <anchor moveWithCells="1">
                  <from>
                    <xdr:col>27</xdr:col>
                    <xdr:colOff>200025</xdr:colOff>
                    <xdr:row>18</xdr:row>
                    <xdr:rowOff>133350</xdr:rowOff>
                  </from>
                  <to>
                    <xdr:col>27</xdr:col>
                    <xdr:colOff>466725</xdr:colOff>
                    <xdr:row>20</xdr:row>
                    <xdr:rowOff>19050</xdr:rowOff>
                  </to>
                </anchor>
              </controlPr>
            </control>
          </mc:Choice>
        </mc:AlternateContent>
        <mc:AlternateContent xmlns:mc="http://schemas.openxmlformats.org/markup-compatibility/2006">
          <mc:Choice Requires="x14">
            <control shapeId="11098" r:id="rId558" name="Check Box 858">
              <controlPr defaultSize="0" autoFill="0" autoLine="0" autoPict="0" macro="[0]!GCIssueNo">
                <anchor moveWithCells="1">
                  <from>
                    <xdr:col>27</xdr:col>
                    <xdr:colOff>200025</xdr:colOff>
                    <xdr:row>19</xdr:row>
                    <xdr:rowOff>114300</xdr:rowOff>
                  </from>
                  <to>
                    <xdr:col>27</xdr:col>
                    <xdr:colOff>466725</xdr:colOff>
                    <xdr:row>21</xdr:row>
                    <xdr:rowOff>9525</xdr:rowOff>
                  </to>
                </anchor>
              </controlPr>
            </control>
          </mc:Choice>
        </mc:AlternateContent>
        <mc:AlternateContent xmlns:mc="http://schemas.openxmlformats.org/markup-compatibility/2006">
          <mc:Choice Requires="x14">
            <control shapeId="11099" r:id="rId559" name="Check Box 859">
              <controlPr defaultSize="0" autoFill="0" autoLine="0" autoPict="0">
                <anchor moveWithCells="1">
                  <from>
                    <xdr:col>27</xdr:col>
                    <xdr:colOff>209550</xdr:colOff>
                    <xdr:row>21</xdr:row>
                    <xdr:rowOff>152400</xdr:rowOff>
                  </from>
                  <to>
                    <xdr:col>27</xdr:col>
                    <xdr:colOff>476250</xdr:colOff>
                    <xdr:row>23</xdr:row>
                    <xdr:rowOff>38100</xdr:rowOff>
                  </to>
                </anchor>
              </controlPr>
            </control>
          </mc:Choice>
        </mc:AlternateContent>
        <mc:AlternateContent xmlns:mc="http://schemas.openxmlformats.org/markup-compatibility/2006">
          <mc:Choice Requires="x14">
            <control shapeId="11100" r:id="rId560" name="Check Box 860">
              <controlPr defaultSize="0" autoFill="0" autoLine="0" autoPict="0" macro="[0]!GCActivationYes">
                <anchor moveWithCells="1">
                  <from>
                    <xdr:col>27</xdr:col>
                    <xdr:colOff>200025</xdr:colOff>
                    <xdr:row>20</xdr:row>
                    <xdr:rowOff>152400</xdr:rowOff>
                  </from>
                  <to>
                    <xdr:col>27</xdr:col>
                    <xdr:colOff>466725</xdr:colOff>
                    <xdr:row>22</xdr:row>
                    <xdr:rowOff>19050</xdr:rowOff>
                  </to>
                </anchor>
              </controlPr>
            </control>
          </mc:Choice>
        </mc:AlternateContent>
        <mc:AlternateContent xmlns:mc="http://schemas.openxmlformats.org/markup-compatibility/2006">
          <mc:Choice Requires="x14">
            <control shapeId="11101" r:id="rId561" name="Check Box 861">
              <controlPr defaultSize="0" autoFill="0" autoLine="0" autoPict="0">
                <anchor moveWithCells="1">
                  <from>
                    <xdr:col>27</xdr:col>
                    <xdr:colOff>209550</xdr:colOff>
                    <xdr:row>22</xdr:row>
                    <xdr:rowOff>133350</xdr:rowOff>
                  </from>
                  <to>
                    <xdr:col>27</xdr:col>
                    <xdr:colOff>476250</xdr:colOff>
                    <xdr:row>24</xdr:row>
                    <xdr:rowOff>28575</xdr:rowOff>
                  </to>
                </anchor>
              </controlPr>
            </control>
          </mc:Choice>
        </mc:AlternateContent>
        <mc:AlternateContent xmlns:mc="http://schemas.openxmlformats.org/markup-compatibility/2006">
          <mc:Choice Requires="x14">
            <control shapeId="11102" r:id="rId562" name="Check Box 862">
              <controlPr defaultSize="0" autoFill="0" autoLine="0" autoPict="0" macro="[0]!OMNIToken">
                <anchor moveWithCells="1">
                  <from>
                    <xdr:col>3</xdr:col>
                    <xdr:colOff>190500</xdr:colOff>
                    <xdr:row>29</xdr:row>
                    <xdr:rowOff>133350</xdr:rowOff>
                  </from>
                  <to>
                    <xdr:col>3</xdr:col>
                    <xdr:colOff>457200</xdr:colOff>
                    <xdr:row>31</xdr:row>
                    <xdr:rowOff>19050</xdr:rowOff>
                  </to>
                </anchor>
              </controlPr>
            </control>
          </mc:Choice>
        </mc:AlternateContent>
        <mc:AlternateContent xmlns:mc="http://schemas.openxmlformats.org/markup-compatibility/2006">
          <mc:Choice Requires="x14">
            <control shapeId="11103" r:id="rId563" name="Check Box 863">
              <controlPr defaultSize="0" autoFill="0" autoLine="0" autoPict="0" macro="[0]!PASSToken">
                <anchor moveWithCells="1">
                  <from>
                    <xdr:col>3</xdr:col>
                    <xdr:colOff>190500</xdr:colOff>
                    <xdr:row>30</xdr:row>
                    <xdr:rowOff>133350</xdr:rowOff>
                  </from>
                  <to>
                    <xdr:col>3</xdr:col>
                    <xdr:colOff>457200</xdr:colOff>
                    <xdr:row>32</xdr:row>
                    <xdr:rowOff>9525</xdr:rowOff>
                  </to>
                </anchor>
              </controlPr>
            </control>
          </mc:Choice>
        </mc:AlternateContent>
        <mc:AlternateContent xmlns:mc="http://schemas.openxmlformats.org/markup-compatibility/2006">
          <mc:Choice Requires="x14">
            <control shapeId="11104" r:id="rId564" name="Check Box 864">
              <controlPr defaultSize="0" autoFill="0" autoLine="0" autoPict="0" macro="[0]!OnlineEBT">
                <anchor moveWithCells="1">
                  <from>
                    <xdr:col>3</xdr:col>
                    <xdr:colOff>190500</xdr:colOff>
                    <xdr:row>31</xdr:row>
                    <xdr:rowOff>133350</xdr:rowOff>
                  </from>
                  <to>
                    <xdr:col>3</xdr:col>
                    <xdr:colOff>457200</xdr:colOff>
                    <xdr:row>33</xdr:row>
                    <xdr:rowOff>9525</xdr:rowOff>
                  </to>
                </anchor>
              </controlPr>
            </control>
          </mc:Choice>
        </mc:AlternateContent>
        <mc:AlternateContent xmlns:mc="http://schemas.openxmlformats.org/markup-compatibility/2006">
          <mc:Choice Requires="x14">
            <control shapeId="11105" r:id="rId565" name="Check Box 865">
              <controlPr defaultSize="0" autoFill="0" autoLine="0" autoPict="0">
                <anchor moveWithCells="1">
                  <from>
                    <xdr:col>9</xdr:col>
                    <xdr:colOff>200025</xdr:colOff>
                    <xdr:row>120</xdr:row>
                    <xdr:rowOff>180975</xdr:rowOff>
                  </from>
                  <to>
                    <xdr:col>9</xdr:col>
                    <xdr:colOff>466725</xdr:colOff>
                    <xdr:row>122</xdr:row>
                    <xdr:rowOff>19050</xdr:rowOff>
                  </to>
                </anchor>
              </controlPr>
            </control>
          </mc:Choice>
        </mc:AlternateContent>
        <mc:AlternateContent xmlns:mc="http://schemas.openxmlformats.org/markup-compatibility/2006">
          <mc:Choice Requires="x14">
            <control shapeId="11106" r:id="rId566" name="Check Box 866">
              <controlPr defaultSize="0" autoFill="0" autoLine="0" autoPict="0">
                <anchor moveWithCells="1">
                  <from>
                    <xdr:col>9</xdr:col>
                    <xdr:colOff>200025</xdr:colOff>
                    <xdr:row>119</xdr:row>
                    <xdr:rowOff>180975</xdr:rowOff>
                  </from>
                  <to>
                    <xdr:col>9</xdr:col>
                    <xdr:colOff>466725</xdr:colOff>
                    <xdr:row>121</xdr:row>
                    <xdr:rowOff>9525</xdr:rowOff>
                  </to>
                </anchor>
              </controlPr>
            </control>
          </mc:Choice>
        </mc:AlternateContent>
        <mc:AlternateContent xmlns:mc="http://schemas.openxmlformats.org/markup-compatibility/2006">
          <mc:Choice Requires="x14">
            <control shapeId="11107" r:id="rId567" name="Check Box 867">
              <controlPr defaultSize="0" autoFill="0" autoLine="0" autoPict="0">
                <anchor moveWithCells="1">
                  <from>
                    <xdr:col>9</xdr:col>
                    <xdr:colOff>209550</xdr:colOff>
                    <xdr:row>123</xdr:row>
                    <xdr:rowOff>171450</xdr:rowOff>
                  </from>
                  <to>
                    <xdr:col>9</xdr:col>
                    <xdr:colOff>476250</xdr:colOff>
                    <xdr:row>125</xdr:row>
                    <xdr:rowOff>9525</xdr:rowOff>
                  </to>
                </anchor>
              </controlPr>
            </control>
          </mc:Choice>
        </mc:AlternateContent>
        <mc:AlternateContent xmlns:mc="http://schemas.openxmlformats.org/markup-compatibility/2006">
          <mc:Choice Requires="x14">
            <control shapeId="11108" r:id="rId568" name="Check Box 868">
              <controlPr defaultSize="0" autoFill="0" autoLine="0" autoPict="0">
                <anchor moveWithCells="1">
                  <from>
                    <xdr:col>9</xdr:col>
                    <xdr:colOff>209550</xdr:colOff>
                    <xdr:row>122</xdr:row>
                    <xdr:rowOff>180975</xdr:rowOff>
                  </from>
                  <to>
                    <xdr:col>9</xdr:col>
                    <xdr:colOff>476250</xdr:colOff>
                    <xdr:row>124</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69" id="{00000000-000E-0000-0200-000009000000}">
            <xm:f>NOT(AND(OR($G$2=1,$G$2=2,$G$2=4),'Project Information'!$I$16=TRUE))</xm:f>
            <x14:dxf>
              <font>
                <strike val="0"/>
                <color theme="1" tint="0.24994659260841701"/>
              </font>
              <fill>
                <patternFill>
                  <bgColor theme="1" tint="0.24994659260841701"/>
                </patternFill>
              </fill>
              <border>
                <left/>
                <right/>
                <top/>
                <bottom/>
                <vertical/>
                <horizontal/>
              </border>
            </x14:dxf>
          </x14:cfRule>
          <xm:sqref>H83:L84</xm:sqref>
        </x14:conditionalFormatting>
        <x14:conditionalFormatting xmlns:xm="http://schemas.microsoft.com/office/excel/2006/main">
          <x14:cfRule type="expression" priority="1170" id="{B64E9AF8-4714-429B-A920-67DC5771B7A9}">
            <xm:f>OR('Project Information'!#REF!,'Project Information'!#REF!,'Project Information'!$H$8,'Project Information'!$I$8,'Project Information'!$H$9,'Project Information'!$I$9,'Project Information'!$H$10,'Project Information'!$I$10,'Project Information'!$H$11,'Project Information'!$I$11,'Project Information'!$H$12,'Project Information'!$I$12,'Project Information'!$H$13,'Project Information'!$I$13,'Project Information'!$H$14,'Project Information'!$I$14,'Project Information'!$H$16,'Project Information'!$I$16,'Project Information'!#REF!,'Project Information'!#REF!,'Project Information'!#REF!,'Project Information'!#REF!,'Project Information'!#REF!,'Project Information'!#REF!,'Project Information'!#REF!,'Project Information'!#REF!,'Project Information'!#REF!,'Project Information'!#REF!,'Project Information'!#REF!,'Project Information'!#REF!,'Project Information'!#REF!)</xm:f>
            <x14:dxf>
              <font>
                <strike val="0"/>
                <color theme="1" tint="0.24994659260841701"/>
              </font>
              <fill>
                <patternFill>
                  <bgColor theme="1" tint="0.24994659260841701"/>
                </patternFill>
              </fill>
              <border>
                <left/>
                <right/>
                <top/>
                <bottom/>
                <vertical/>
                <horizontal/>
              </border>
            </x14:dxf>
          </x14:cfRule>
          <xm:sqref>D28:F28</xm:sqref>
        </x14:conditionalFormatting>
        <x14:conditionalFormatting xmlns:xm="http://schemas.microsoft.com/office/excel/2006/main">
          <x14:cfRule type="expression" priority="1171" id="{261D6C1B-F798-4113-9A58-3F88B74F158F}">
            <xm:f>OR('Project Information'!$I$48=TRUE,'Project Information'!$I$50=TRUE)</xm:f>
            <x14:dxf>
              <font>
                <strike val="0"/>
                <color theme="1" tint="0.24994659260841701"/>
              </font>
              <fill>
                <patternFill>
                  <bgColor theme="1" tint="0.24994659260841701"/>
                </patternFill>
              </fill>
              <border>
                <left/>
                <right/>
                <top/>
                <bottom/>
                <vertical/>
                <horizontal/>
              </border>
            </x14:dxf>
          </x14:cfRule>
          <xm:sqref>J57:L59</xm:sqref>
        </x14:conditionalFormatting>
        <x14:conditionalFormatting xmlns:xm="http://schemas.microsoft.com/office/excel/2006/main">
          <x14:cfRule type="expression" priority="1172" id="{261D6C1B-F798-4113-9A58-3F88B74F158F}">
            <xm:f>OR('Project Information'!$I$47=TRUE,'Project Information'!$I$49=TRUE)</xm:f>
            <x14:dxf>
              <font>
                <strike val="0"/>
                <color theme="1" tint="0.24994659260841701"/>
              </font>
              <fill>
                <patternFill>
                  <bgColor theme="1" tint="0.24994659260841701"/>
                </patternFill>
              </fill>
              <border>
                <left/>
                <right/>
                <top/>
                <bottom/>
                <vertical/>
                <horizontal/>
              </border>
            </x14:dxf>
          </x14:cfRule>
          <xm:sqref>J56:L59</xm:sqref>
        </x14:conditionalFormatting>
        <x14:conditionalFormatting xmlns:xm="http://schemas.microsoft.com/office/excel/2006/main">
          <x14:cfRule type="expression" priority="1173" id="{3BAEF321-448F-4D69-AE3E-6CCEAE6226B9}">
            <xm:f>'Project Information'!$I$51=TRUE</xm:f>
            <x14:dxf>
              <font>
                <strike val="0"/>
                <color theme="1" tint="0.24994659260841701"/>
              </font>
              <fill>
                <patternFill>
                  <bgColor theme="1" tint="0.24994659260841701"/>
                </patternFill>
              </fill>
              <border>
                <left/>
                <right/>
                <top/>
                <bottom/>
                <vertical/>
                <horizontal/>
              </border>
            </x14:dxf>
          </x14:cfRule>
          <xm:sqref>J56:L57 J59:L59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N55"/>
  <sheetViews>
    <sheetView workbookViewId="0">
      <selection activeCell="B2" sqref="B2"/>
    </sheetView>
  </sheetViews>
  <sheetFormatPr defaultRowHeight="12.75"/>
  <cols>
    <col min="1" max="1" width="23.140625" customWidth="1"/>
    <col min="2" max="2" width="22.140625" bestFit="1" customWidth="1"/>
    <col min="3" max="3" width="4.28515625" customWidth="1"/>
    <col min="4" max="4" width="20.5703125" bestFit="1" customWidth="1"/>
    <col min="5" max="5" width="19.85546875" bestFit="1" customWidth="1"/>
    <col min="6" max="6" width="5.5703125" customWidth="1"/>
    <col min="7" max="7" width="15.85546875" bestFit="1" customWidth="1"/>
    <col min="8" max="8" width="19" bestFit="1" customWidth="1"/>
    <col min="9" max="9" width="4.7109375" customWidth="1"/>
    <col min="10" max="10" width="24.85546875" bestFit="1" customWidth="1"/>
    <col min="11" max="11" width="19" bestFit="1" customWidth="1"/>
    <col min="12" max="12" width="3.28515625" customWidth="1"/>
    <col min="13" max="13" width="17" bestFit="1" customWidth="1"/>
    <col min="14" max="14" width="22.140625" bestFit="1" customWidth="1"/>
  </cols>
  <sheetData>
    <row r="1" spans="1:14">
      <c r="A1" s="963" t="s">
        <v>3858</v>
      </c>
      <c r="B1" s="963"/>
      <c r="C1" s="3"/>
      <c r="D1" s="961" t="s">
        <v>3859</v>
      </c>
      <c r="E1" s="961"/>
      <c r="F1" s="3"/>
      <c r="G1" s="962" t="s">
        <v>3860</v>
      </c>
      <c r="H1" s="962"/>
      <c r="I1" s="3"/>
      <c r="J1" s="964" t="s">
        <v>3861</v>
      </c>
      <c r="K1" s="964"/>
      <c r="L1" s="3"/>
      <c r="M1" s="955" t="s">
        <v>3862</v>
      </c>
      <c r="N1" s="955"/>
    </row>
    <row r="2" spans="1:14">
      <c r="A2" s="225" t="s">
        <v>3863</v>
      </c>
      <c r="B2" s="26" t="s">
        <v>3864</v>
      </c>
      <c r="C2" s="3"/>
      <c r="D2" s="20" t="s">
        <v>3865</v>
      </c>
      <c r="E2" s="26" t="s">
        <v>3866</v>
      </c>
      <c r="F2" s="3"/>
      <c r="G2" s="20" t="s">
        <v>3867</v>
      </c>
      <c r="H2" s="27" t="s">
        <v>3868</v>
      </c>
      <c r="I2" s="3"/>
      <c r="J2" s="20" t="s">
        <v>3869</v>
      </c>
      <c r="K2" s="27" t="s">
        <v>3870</v>
      </c>
      <c r="L2" s="3"/>
      <c r="M2" s="20" t="s">
        <v>3871</v>
      </c>
      <c r="N2" s="26" t="s">
        <v>3872</v>
      </c>
    </row>
    <row r="3" spans="1:14">
      <c r="A3" s="631" t="s">
        <v>3873</v>
      </c>
      <c r="B3" s="188" t="s">
        <v>3874</v>
      </c>
      <c r="C3" s="3"/>
      <c r="D3" s="130" t="s">
        <v>3875</v>
      </c>
      <c r="E3" s="182" t="s">
        <v>3876</v>
      </c>
      <c r="F3" s="3"/>
      <c r="G3" s="130" t="s">
        <v>3877</v>
      </c>
      <c r="H3" s="188" t="s">
        <v>3878</v>
      </c>
      <c r="I3" s="3"/>
      <c r="J3" s="130" t="s">
        <v>3879</v>
      </c>
      <c r="K3" s="188" t="s">
        <v>3880</v>
      </c>
      <c r="L3" s="3"/>
      <c r="M3" s="130" t="s">
        <v>3881</v>
      </c>
      <c r="N3" s="182" t="s">
        <v>3882</v>
      </c>
    </row>
    <row r="4" spans="1:14">
      <c r="A4" s="189" t="s">
        <v>3883</v>
      </c>
      <c r="B4" s="188" t="s">
        <v>3884</v>
      </c>
      <c r="C4" s="3"/>
      <c r="D4" s="130" t="s">
        <v>3885</v>
      </c>
      <c r="E4" s="182" t="s">
        <v>3886</v>
      </c>
      <c r="F4" s="3"/>
      <c r="G4" s="130" t="s">
        <v>3887</v>
      </c>
      <c r="H4" s="188" t="s">
        <v>3888</v>
      </c>
      <c r="I4" s="3"/>
      <c r="J4" s="130" t="s">
        <v>3889</v>
      </c>
      <c r="K4" s="188" t="s">
        <v>3890</v>
      </c>
      <c r="L4" s="3"/>
      <c r="M4" s="3"/>
      <c r="N4" s="3"/>
    </row>
    <row r="5" spans="1:14">
      <c r="A5" s="190" t="s">
        <v>1692</v>
      </c>
      <c r="B5" s="188" t="s">
        <v>3891</v>
      </c>
      <c r="C5" s="3"/>
      <c r="D5" s="130" t="s">
        <v>3892</v>
      </c>
      <c r="E5" s="182" t="s">
        <v>3893</v>
      </c>
      <c r="F5" s="3"/>
      <c r="G5" s="632" t="s">
        <v>2142</v>
      </c>
      <c r="H5" s="182" t="s">
        <v>3894</v>
      </c>
      <c r="I5" s="3"/>
      <c r="J5" s="130" t="s">
        <v>3895</v>
      </c>
      <c r="K5" s="188" t="s">
        <v>3896</v>
      </c>
      <c r="L5" s="3"/>
      <c r="M5" s="3"/>
      <c r="N5" s="3"/>
    </row>
    <row r="6" spans="1:14">
      <c r="A6" s="182" t="s">
        <v>37</v>
      </c>
      <c r="B6" s="182" t="s">
        <v>3897</v>
      </c>
      <c r="C6" s="3"/>
      <c r="D6" s="130" t="s">
        <v>3898</v>
      </c>
      <c r="E6" s="182" t="s">
        <v>3899</v>
      </c>
      <c r="F6" s="3"/>
      <c r="G6" s="3"/>
      <c r="H6" s="3"/>
      <c r="I6" s="3"/>
      <c r="J6" s="130" t="s">
        <v>3900</v>
      </c>
      <c r="K6" s="188" t="s">
        <v>3901</v>
      </c>
      <c r="L6" s="3"/>
      <c r="M6" s="3"/>
      <c r="N6" s="3"/>
    </row>
    <row r="7" spans="1:14">
      <c r="A7" s="182" t="s">
        <v>43</v>
      </c>
      <c r="B7" s="130" t="s">
        <v>3902</v>
      </c>
      <c r="C7" s="3"/>
      <c r="D7" s="130" t="s">
        <v>3903</v>
      </c>
      <c r="E7" s="182" t="s">
        <v>3904</v>
      </c>
      <c r="F7" s="3"/>
      <c r="G7" s="3"/>
      <c r="H7" s="3"/>
      <c r="I7" s="3"/>
      <c r="J7" s="130" t="s">
        <v>3905</v>
      </c>
      <c r="K7" s="188" t="s">
        <v>3906</v>
      </c>
      <c r="L7" s="3"/>
      <c r="M7" s="3"/>
      <c r="N7" s="3"/>
    </row>
    <row r="8" spans="1:14">
      <c r="A8" s="130" t="s">
        <v>3907</v>
      </c>
      <c r="B8" s="188" t="s">
        <v>3908</v>
      </c>
      <c r="C8" s="3"/>
      <c r="D8" s="130" t="s">
        <v>3909</v>
      </c>
      <c r="E8" s="182" t="s">
        <v>3910</v>
      </c>
      <c r="F8" s="3"/>
      <c r="G8" s="3"/>
      <c r="H8" s="3"/>
      <c r="I8" s="3"/>
      <c r="J8" s="130" t="s">
        <v>3911</v>
      </c>
      <c r="K8" s="182" t="s">
        <v>3912</v>
      </c>
      <c r="L8" s="3"/>
      <c r="M8" s="3"/>
      <c r="N8" s="3"/>
    </row>
    <row r="9" spans="1:14">
      <c r="A9" s="182" t="s">
        <v>49</v>
      </c>
      <c r="B9" s="130" t="s">
        <v>3913</v>
      </c>
      <c r="C9" s="3"/>
      <c r="D9" s="130" t="s">
        <v>3914</v>
      </c>
      <c r="E9" s="182" t="s">
        <v>3915</v>
      </c>
      <c r="F9" s="3"/>
      <c r="G9" s="3"/>
      <c r="H9" s="3"/>
      <c r="I9" s="3"/>
      <c r="J9" s="130" t="s">
        <v>3916</v>
      </c>
      <c r="K9" s="182" t="s">
        <v>3917</v>
      </c>
      <c r="L9" s="3"/>
      <c r="M9" s="3"/>
      <c r="N9" s="3"/>
    </row>
    <row r="10" spans="1:14">
      <c r="A10" s="3"/>
      <c r="B10" s="3"/>
      <c r="C10" s="3"/>
      <c r="D10" s="130" t="s">
        <v>3918</v>
      </c>
      <c r="E10" s="182" t="s">
        <v>3919</v>
      </c>
      <c r="F10" s="3"/>
      <c r="G10" s="3"/>
      <c r="H10" s="3"/>
      <c r="I10" s="3"/>
      <c r="J10" s="130" t="s">
        <v>3907</v>
      </c>
      <c r="K10" s="188" t="s">
        <v>3908</v>
      </c>
      <c r="L10" s="3"/>
      <c r="M10" s="3"/>
      <c r="N10" s="3"/>
    </row>
    <row r="11" spans="1:14">
      <c r="A11" s="3"/>
      <c r="B11" s="3"/>
      <c r="C11" s="3"/>
      <c r="D11" s="130" t="s">
        <v>3920</v>
      </c>
      <c r="E11" s="182" t="s">
        <v>3921</v>
      </c>
      <c r="F11" s="3"/>
      <c r="G11" s="3"/>
      <c r="H11" s="3"/>
      <c r="I11" s="3"/>
      <c r="J11" s="130" t="s">
        <v>3922</v>
      </c>
      <c r="K11" s="188" t="s">
        <v>3923</v>
      </c>
      <c r="L11" s="3"/>
      <c r="M11" s="3"/>
      <c r="N11" s="3"/>
    </row>
    <row r="12" spans="1:14">
      <c r="A12" s="3"/>
      <c r="B12" s="3"/>
      <c r="C12" s="3"/>
      <c r="D12" s="130" t="s">
        <v>3924</v>
      </c>
      <c r="E12" s="182" t="s">
        <v>3925</v>
      </c>
      <c r="F12" s="3"/>
      <c r="G12" s="3"/>
      <c r="H12" s="3"/>
      <c r="I12" s="3"/>
      <c r="J12" s="130" t="s">
        <v>3926</v>
      </c>
      <c r="K12" s="188" t="s">
        <v>3927</v>
      </c>
      <c r="L12" s="3"/>
      <c r="M12" s="3"/>
      <c r="N12" s="3"/>
    </row>
    <row r="13" spans="1:14">
      <c r="A13" s="3"/>
      <c r="B13" s="3"/>
      <c r="C13" s="3"/>
      <c r="F13" s="3"/>
      <c r="G13" s="3"/>
      <c r="H13" s="3"/>
      <c r="I13" s="3"/>
      <c r="J13" s="130" t="s">
        <v>3928</v>
      </c>
      <c r="K13" s="188" t="s">
        <v>3929</v>
      </c>
      <c r="L13" s="3"/>
      <c r="M13" s="3"/>
      <c r="N13" s="3"/>
    </row>
    <row r="18" spans="1:14">
      <c r="A18" s="956" t="s">
        <v>3930</v>
      </c>
      <c r="B18" s="956"/>
      <c r="D18" s="957" t="s">
        <v>3931</v>
      </c>
      <c r="E18" s="957"/>
      <c r="G18" s="958" t="s">
        <v>3932</v>
      </c>
      <c r="H18" s="959"/>
      <c r="J18" s="960" t="s">
        <v>3933</v>
      </c>
      <c r="K18" s="960"/>
      <c r="M18" s="155" t="s">
        <v>3934</v>
      </c>
      <c r="N18" s="155"/>
    </row>
    <row r="19" spans="1:14">
      <c r="A19" s="633" t="s">
        <v>3935</v>
      </c>
      <c r="B19" s="26" t="s">
        <v>3936</v>
      </c>
      <c r="D19" s="632" t="s">
        <v>2236</v>
      </c>
      <c r="E19" s="27" t="s">
        <v>3937</v>
      </c>
      <c r="G19" s="632" t="s">
        <v>2396</v>
      </c>
      <c r="H19" s="27" t="s">
        <v>3938</v>
      </c>
      <c r="J19" s="632" t="s">
        <v>3939</v>
      </c>
      <c r="K19" s="26" t="s">
        <v>3940</v>
      </c>
      <c r="M19" s="150" t="s">
        <v>1024</v>
      </c>
      <c r="N19" s="151" t="s">
        <v>3864</v>
      </c>
    </row>
    <row r="20" spans="1:14">
      <c r="A20" s="632" t="s">
        <v>2071</v>
      </c>
      <c r="B20" s="182" t="s">
        <v>3941</v>
      </c>
      <c r="D20" s="632" t="s">
        <v>2295</v>
      </c>
      <c r="E20" s="188" t="s">
        <v>3942</v>
      </c>
      <c r="J20" s="632" t="s">
        <v>3943</v>
      </c>
      <c r="K20" s="182" t="s">
        <v>3944</v>
      </c>
      <c r="M20" s="150" t="s">
        <v>3945</v>
      </c>
      <c r="N20" s="152" t="s">
        <v>3874</v>
      </c>
    </row>
    <row r="21" spans="1:14">
      <c r="A21" s="632" t="s">
        <v>2075</v>
      </c>
      <c r="B21" s="182" t="s">
        <v>3946</v>
      </c>
      <c r="J21" s="632" t="s">
        <v>3947</v>
      </c>
      <c r="K21" s="188" t="s">
        <v>3948</v>
      </c>
      <c r="M21" s="153" t="s">
        <v>3883</v>
      </c>
      <c r="N21" s="152" t="s">
        <v>3884</v>
      </c>
    </row>
    <row r="22" spans="1:14">
      <c r="A22" s="632" t="s">
        <v>2079</v>
      </c>
      <c r="B22" s="182" t="s">
        <v>3949</v>
      </c>
      <c r="D22" s="965" t="s">
        <v>3950</v>
      </c>
      <c r="E22" s="965"/>
      <c r="J22" s="632" t="s">
        <v>3951</v>
      </c>
      <c r="K22" s="182" t="s">
        <v>3952</v>
      </c>
      <c r="M22" s="154" t="s">
        <v>1692</v>
      </c>
      <c r="N22" s="152" t="s">
        <v>3891</v>
      </c>
    </row>
    <row r="23" spans="1:14">
      <c r="A23" s="632" t="s">
        <v>2082</v>
      </c>
      <c r="B23" s="182" t="s">
        <v>3953</v>
      </c>
      <c r="D23" s="91" t="s">
        <v>3954</v>
      </c>
      <c r="E23" s="182" t="s">
        <v>3955</v>
      </c>
      <c r="M23" s="150" t="s">
        <v>3956</v>
      </c>
      <c r="N23" s="152" t="s">
        <v>3901</v>
      </c>
    </row>
    <row r="24" spans="1:14">
      <c r="A24" s="632" t="s">
        <v>2142</v>
      </c>
      <c r="B24" s="182" t="s">
        <v>3957</v>
      </c>
      <c r="D24" s="91" t="s">
        <v>3958</v>
      </c>
      <c r="E24" s="188" t="s">
        <v>3959</v>
      </c>
      <c r="M24" s="150" t="s">
        <v>3960</v>
      </c>
      <c r="N24" s="152" t="s">
        <v>3874</v>
      </c>
    </row>
    <row r="25" spans="1:14">
      <c r="A25" s="633" t="s">
        <v>2126</v>
      </c>
      <c r="B25" s="182" t="s">
        <v>3894</v>
      </c>
      <c r="D25" s="189" t="s">
        <v>1853</v>
      </c>
      <c r="E25" s="188" t="s">
        <v>3961</v>
      </c>
      <c r="M25" s="150" t="s">
        <v>3962</v>
      </c>
      <c r="N25" s="152" t="s">
        <v>3874</v>
      </c>
    </row>
    <row r="26" spans="1:14">
      <c r="D26" s="190" t="s">
        <v>3963</v>
      </c>
      <c r="E26" s="188" t="s">
        <v>3964</v>
      </c>
      <c r="M26" s="79" t="s">
        <v>2067</v>
      </c>
      <c r="N26" s="151" t="s">
        <v>3936</v>
      </c>
    </row>
    <row r="27" spans="1:14">
      <c r="A27" s="954" t="s">
        <v>3965</v>
      </c>
      <c r="B27" s="954"/>
      <c r="D27" s="183"/>
      <c r="E27" s="184"/>
      <c r="M27" s="79" t="s">
        <v>2075</v>
      </c>
      <c r="N27" s="151" t="s">
        <v>3941</v>
      </c>
    </row>
    <row r="28" spans="1:14">
      <c r="A28" s="632" t="s">
        <v>2217</v>
      </c>
      <c r="B28" s="634" t="s">
        <v>3966</v>
      </c>
      <c r="D28" s="183"/>
      <c r="E28" s="185"/>
      <c r="M28" s="79" t="s">
        <v>2071</v>
      </c>
      <c r="N28" s="151" t="s">
        <v>3946</v>
      </c>
    </row>
    <row r="29" spans="1:14">
      <c r="A29" s="632" t="s">
        <v>2219</v>
      </c>
      <c r="B29" s="634" t="s">
        <v>3967</v>
      </c>
      <c r="D29" s="186"/>
      <c r="E29" s="185"/>
      <c r="M29" s="79" t="s">
        <v>3089</v>
      </c>
      <c r="N29" s="151" t="s">
        <v>3949</v>
      </c>
    </row>
    <row r="30" spans="1:14">
      <c r="D30" s="187"/>
      <c r="E30" s="185"/>
      <c r="M30" s="79" t="s">
        <v>2079</v>
      </c>
      <c r="N30" s="151" t="s">
        <v>3953</v>
      </c>
    </row>
    <row r="31" spans="1:14">
      <c r="D31" s="183"/>
      <c r="E31" s="184"/>
      <c r="M31" s="79" t="s">
        <v>2082</v>
      </c>
      <c r="N31" s="151" t="s">
        <v>3957</v>
      </c>
    </row>
    <row r="32" spans="1:14">
      <c r="D32" s="183"/>
      <c r="E32" s="185"/>
      <c r="M32" s="79" t="s">
        <v>2142</v>
      </c>
      <c r="N32" s="151" t="s">
        <v>3894</v>
      </c>
    </row>
    <row r="33" spans="2:5">
      <c r="D33" s="186"/>
      <c r="E33" s="185"/>
    </row>
    <row r="34" spans="2:5">
      <c r="D34" s="187"/>
      <c r="E34" s="185"/>
    </row>
    <row r="35" spans="2:5">
      <c r="D35" s="183"/>
      <c r="E35" s="184"/>
    </row>
    <row r="36" spans="2:5">
      <c r="D36" s="183"/>
      <c r="E36" s="185"/>
    </row>
    <row r="37" spans="2:5">
      <c r="D37" s="186"/>
      <c r="E37" s="185"/>
    </row>
    <row r="38" spans="2:5">
      <c r="D38" s="187"/>
      <c r="E38" s="185"/>
    </row>
    <row r="39" spans="2:5">
      <c r="D39" s="183"/>
      <c r="E39" s="185"/>
    </row>
    <row r="40" spans="2:5">
      <c r="D40" s="183"/>
      <c r="E40" s="185"/>
    </row>
    <row r="41" spans="2:5">
      <c r="D41" s="186"/>
      <c r="E41" s="185"/>
    </row>
    <row r="42" spans="2:5">
      <c r="D42" s="187"/>
      <c r="E42" s="185"/>
    </row>
    <row r="43" spans="2:5">
      <c r="D43" s="183"/>
      <c r="E43" s="184"/>
    </row>
    <row r="44" spans="2:5">
      <c r="D44" s="183"/>
      <c r="E44" s="185"/>
    </row>
    <row r="45" spans="2:5">
      <c r="B45" s="6"/>
      <c r="D45" s="186"/>
      <c r="E45" s="185"/>
    </row>
    <row r="46" spans="2:5">
      <c r="B46" s="6"/>
      <c r="D46" s="187"/>
      <c r="E46" s="185"/>
    </row>
    <row r="47" spans="2:5">
      <c r="D47" s="183"/>
      <c r="E47" s="184"/>
    </row>
    <row r="48" spans="2:5">
      <c r="D48" s="183"/>
      <c r="E48" s="185"/>
    </row>
    <row r="49" spans="4:5">
      <c r="D49" s="186"/>
      <c r="E49" s="185"/>
    </row>
    <row r="50" spans="4:5">
      <c r="D50" s="187"/>
      <c r="E50" s="185"/>
    </row>
    <row r="51" spans="4:5">
      <c r="D51" s="183"/>
      <c r="E51" s="184"/>
    </row>
    <row r="52" spans="4:5">
      <c r="D52" s="183"/>
      <c r="E52" s="185"/>
    </row>
    <row r="53" spans="4:5">
      <c r="D53" s="186"/>
      <c r="E53" s="185"/>
    </row>
    <row r="54" spans="4:5">
      <c r="D54" s="187"/>
      <c r="E54" s="185"/>
    </row>
    <row r="55" spans="4:5">
      <c r="D55" s="187"/>
      <c r="E55" s="185"/>
    </row>
  </sheetData>
  <mergeCells count="11">
    <mergeCell ref="A27:B27"/>
    <mergeCell ref="M1:N1"/>
    <mergeCell ref="A18:B18"/>
    <mergeCell ref="D18:E18"/>
    <mergeCell ref="G18:H18"/>
    <mergeCell ref="J18:K18"/>
    <mergeCell ref="D1:E1"/>
    <mergeCell ref="G1:H1"/>
    <mergeCell ref="A1:B1"/>
    <mergeCell ref="J1:K1"/>
    <mergeCell ref="D22:E22"/>
  </mergeCells>
  <phoneticPr fontId="76" type="noConversion"/>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3" id="{FFDC7772-846C-4ADE-AF59-99C3F46E71AF}">
            <xm:f>'Scope of Work'!$P$3=TRUE</xm:f>
            <x14:dxf>
              <font>
                <strike val="0"/>
                <color theme="0"/>
              </font>
              <fill>
                <patternFill patternType="none">
                  <bgColor auto="1"/>
                </patternFill>
              </fill>
              <border>
                <left/>
                <right/>
                <top/>
                <bottom/>
                <vertical/>
                <horizontal/>
              </border>
            </x14:dxf>
          </x14:cfRule>
          <xm:sqref>A18:B25</xm:sqref>
        </x14:conditionalFormatting>
        <x14:conditionalFormatting xmlns:xm="http://schemas.microsoft.com/office/excel/2006/main">
          <x14:cfRule type="expression" priority="12" id="{D7DD7F66-F7E5-4853-A943-78E0540B6945}">
            <xm:f>'Scope of Work'!$V$3=TRUE</xm:f>
            <x14:dxf>
              <font>
                <strike val="0"/>
                <color theme="0"/>
              </font>
              <fill>
                <patternFill patternType="none">
                  <bgColor auto="1"/>
                </patternFill>
              </fill>
              <border>
                <left/>
                <right/>
                <top/>
                <bottom/>
                <vertical/>
                <horizontal/>
              </border>
            </x14:dxf>
          </x14:cfRule>
          <xm:sqref>D18:E20</xm:sqref>
        </x14:conditionalFormatting>
        <x14:conditionalFormatting xmlns:xm="http://schemas.microsoft.com/office/excel/2006/main">
          <x14:cfRule type="expression" priority="11" id="{519D3E64-2B23-4B79-9573-E57F94DE23D2}">
            <xm:f>'Scope of Work'!$AB$3=TRUE</xm:f>
            <x14:dxf>
              <font>
                <strike val="0"/>
                <color theme="0"/>
              </font>
              <fill>
                <patternFill patternType="none">
                  <bgColor auto="1"/>
                </patternFill>
              </fill>
              <border>
                <left/>
                <right/>
                <top/>
                <bottom/>
                <vertical/>
                <horizontal/>
              </border>
            </x14:dxf>
          </x14:cfRule>
          <xm:sqref>G18:H19</xm:sqref>
        </x14:conditionalFormatting>
        <x14:conditionalFormatting xmlns:xm="http://schemas.microsoft.com/office/excel/2006/main">
          <x14:cfRule type="expression" priority="7" id="{724E6066-0D8B-4F79-99A5-D15F8D39720E}">
            <xm:f>'Scope of Work'!$P$3=TRUE</xm:f>
            <x14:dxf>
              <font>
                <strike val="0"/>
                <color theme="0"/>
              </font>
              <fill>
                <patternFill patternType="none">
                  <bgColor auto="1"/>
                </patternFill>
              </fill>
              <border>
                <left/>
                <right/>
                <top/>
                <bottom/>
                <vertical/>
                <horizontal/>
              </border>
            </x14:dxf>
          </x14:cfRule>
          <xm:sqref>G5:H5</xm:sqref>
        </x14:conditionalFormatting>
        <x14:conditionalFormatting xmlns:xm="http://schemas.microsoft.com/office/excel/2006/main">
          <x14:cfRule type="expression" priority="738" id="{D29E30FF-65F6-4F74-A67C-769D86C8FC93}">
            <xm:f>'Scope of Work'!$P$51=TRUE</xm:f>
            <x14:dxf>
              <font>
                <strike val="0"/>
                <color theme="0"/>
              </font>
              <fill>
                <patternFill patternType="none">
                  <bgColor auto="1"/>
                </patternFill>
              </fill>
              <border>
                <left/>
                <right/>
                <top/>
                <bottom/>
                <vertical/>
                <horizontal/>
              </border>
            </x14:dxf>
          </x14:cfRule>
          <xm:sqref>A27:B29</xm:sqref>
        </x14:conditionalFormatting>
        <x14:conditionalFormatting xmlns:xm="http://schemas.microsoft.com/office/excel/2006/main">
          <x14:cfRule type="expression" priority="911" id="{2E60D16A-2E69-4614-9A45-4CCC46DF1E61}">
            <xm:f>'Scope of Work'!$D$25=TRUE</xm:f>
            <x14:dxf>
              <font>
                <strike val="0"/>
                <color theme="0"/>
              </font>
              <fill>
                <patternFill patternType="none">
                  <bgColor auto="1"/>
                </patternFill>
              </fill>
              <border>
                <left/>
                <right/>
                <top/>
                <bottom/>
                <vertical/>
                <horizontal/>
              </border>
            </x14:dxf>
          </x14:cfRule>
          <xm:sqref>A18:K21 A1:N5 A22:C29 F22:K29 B6:C7 C8 A9:C13 F6:N13 D6:E12</xm:sqref>
        </x14:conditionalFormatting>
        <x14:conditionalFormatting xmlns:xm="http://schemas.microsoft.com/office/excel/2006/main">
          <x14:cfRule type="expression" priority="990" id="{EA2F5A4B-F6DE-491B-A410-BB9D26A2953A}">
            <xm:f>'Scope of Work'!$J$36=TRUE</xm:f>
            <x14:dxf>
              <font>
                <strike val="0"/>
                <color theme="0"/>
              </font>
              <fill>
                <patternFill patternType="none">
                  <bgColor auto="1"/>
                </patternFill>
              </fill>
              <border>
                <left/>
                <right/>
                <top/>
                <bottom/>
                <vertical/>
                <horizontal/>
              </border>
            </x14:dxf>
          </x14:cfRule>
          <xm:sqref>J1:K13</xm:sqref>
        </x14:conditionalFormatting>
        <x14:conditionalFormatting xmlns:xm="http://schemas.microsoft.com/office/excel/2006/main">
          <x14:cfRule type="expression" priority="991" id="{216BC902-9375-4B1D-A042-3EB26E0E93E8}">
            <xm:f>AND('Scope of Work'!$J$39=TRUE,'Scope of Work'!$J$42=TRUE)</xm:f>
            <x14:dxf>
              <font>
                <strike val="0"/>
                <color theme="0"/>
              </font>
              <fill>
                <patternFill patternType="none">
                  <bgColor auto="1"/>
                </patternFill>
              </fill>
              <border>
                <left/>
                <right/>
                <top/>
                <bottom/>
                <vertical/>
                <horizontal/>
              </border>
            </x14:dxf>
          </x14:cfRule>
          <xm:sqref>M1:N3</xm:sqref>
        </x14:conditionalFormatting>
        <x14:conditionalFormatting xmlns:xm="http://schemas.microsoft.com/office/excel/2006/main">
          <x14:cfRule type="expression" priority="6" id="{88D63A01-684F-4176-AEAD-48280780ADFE}">
            <xm:f>'Scope of Work'!$D$25=TRUE</xm:f>
            <x14:dxf>
              <font>
                <strike val="0"/>
                <color theme="0"/>
              </font>
              <fill>
                <patternFill patternType="none">
                  <bgColor auto="1"/>
                </patternFill>
              </fill>
              <border>
                <left/>
                <right/>
                <top/>
                <bottom/>
                <vertical/>
                <horizontal/>
              </border>
            </x14:dxf>
          </x14:cfRule>
          <xm:sqref>D22:E55</xm:sqref>
        </x14:conditionalFormatting>
        <x14:conditionalFormatting xmlns:xm="http://schemas.microsoft.com/office/excel/2006/main">
          <x14:cfRule type="expression" priority="3" id="{A63F3663-4A7B-4B06-9290-2BF05687D242}">
            <xm:f>'Scope of Work'!$D$25=TRUE</xm:f>
            <x14:dxf>
              <font>
                <strike val="0"/>
                <color theme="0"/>
              </font>
              <fill>
                <patternFill patternType="none">
                  <bgColor auto="1"/>
                </patternFill>
              </fill>
              <border>
                <left/>
                <right/>
                <top/>
                <bottom/>
                <vertical/>
                <horizontal/>
              </border>
            </x14:dxf>
          </x14:cfRule>
          <xm:sqref>A8</xm:sqref>
        </x14:conditionalFormatting>
        <x14:conditionalFormatting xmlns:xm="http://schemas.microsoft.com/office/excel/2006/main">
          <x14:cfRule type="expression" priority="4" id="{7B6864FD-2638-4B14-AE72-4671E9CD9DC8}">
            <xm:f>'Scope of Work'!$J$36=TRUE</xm:f>
            <x14:dxf>
              <font>
                <strike val="0"/>
                <color theme="0"/>
              </font>
              <fill>
                <patternFill patternType="none">
                  <bgColor auto="1"/>
                </patternFill>
              </fill>
              <border>
                <left/>
                <right/>
                <top/>
                <bottom/>
                <vertical/>
                <horizontal/>
              </border>
            </x14:dxf>
          </x14:cfRule>
          <xm:sqref>A8</xm:sqref>
        </x14:conditionalFormatting>
        <x14:conditionalFormatting xmlns:xm="http://schemas.microsoft.com/office/excel/2006/main">
          <x14:cfRule type="expression" priority="1" id="{8F18D9EE-341C-4AC0-8595-263B8C75FEC7}">
            <xm:f>'Scope of Work'!$D$25=TRUE</xm:f>
            <x14:dxf>
              <font>
                <strike val="0"/>
                <color theme="0"/>
              </font>
              <fill>
                <patternFill patternType="none">
                  <bgColor auto="1"/>
                </patternFill>
              </fill>
              <border>
                <left/>
                <right/>
                <top/>
                <bottom/>
                <vertical/>
                <horizontal/>
              </border>
            </x14:dxf>
          </x14:cfRule>
          <xm:sqref>B8</xm:sqref>
        </x14:conditionalFormatting>
        <x14:conditionalFormatting xmlns:xm="http://schemas.microsoft.com/office/excel/2006/main">
          <x14:cfRule type="expression" priority="2" id="{3568E99A-5AD5-42A7-8DE6-82AE815BE225}">
            <xm:f>'Scope of Work'!$J$36=TRUE</xm:f>
            <x14:dxf>
              <font>
                <strike val="0"/>
                <color theme="0"/>
              </font>
              <fill>
                <patternFill patternType="none">
                  <bgColor auto="1"/>
                </patternFill>
              </fill>
              <border>
                <left/>
                <right/>
                <top/>
                <bottom/>
                <vertical/>
                <horizontal/>
              </border>
            </x14:dxf>
          </x14:cfRule>
          <xm:sqref>B8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K14"/>
  <sheetViews>
    <sheetView showGridLines="0" workbookViewId="0">
      <selection activeCell="B7" sqref="B7:K7"/>
    </sheetView>
  </sheetViews>
  <sheetFormatPr defaultColWidth="9.140625" defaultRowHeight="12.75"/>
  <cols>
    <col min="1" max="16384" width="9.140625" style="21"/>
  </cols>
  <sheetData>
    <row r="1" spans="1:11" ht="15">
      <c r="A1" s="635"/>
      <c r="B1" s="967" t="s">
        <v>3968</v>
      </c>
      <c r="C1" s="967"/>
      <c r="D1" s="967"/>
      <c r="E1" s="967"/>
      <c r="F1" s="967"/>
      <c r="G1" s="967"/>
      <c r="H1" s="967"/>
      <c r="I1" s="967"/>
      <c r="J1" s="967"/>
      <c r="K1" s="967"/>
    </row>
    <row r="2" spans="1:11" ht="72.75" customHeight="1">
      <c r="A2" s="636">
        <v>1</v>
      </c>
      <c r="B2" s="968" t="s">
        <v>3969</v>
      </c>
      <c r="C2" s="968"/>
      <c r="D2" s="968"/>
      <c r="E2" s="968"/>
      <c r="F2" s="968"/>
      <c r="G2" s="968"/>
      <c r="H2" s="968"/>
      <c r="I2" s="968"/>
      <c r="J2" s="968"/>
      <c r="K2" s="968"/>
    </row>
    <row r="3" spans="1:11" ht="91.5" customHeight="1">
      <c r="A3" s="636">
        <v>2</v>
      </c>
      <c r="B3" s="969" t="s">
        <v>3970</v>
      </c>
      <c r="C3" s="969"/>
      <c r="D3" s="969"/>
      <c r="E3" s="969"/>
      <c r="F3" s="969"/>
      <c r="G3" s="969"/>
      <c r="H3" s="969"/>
      <c r="I3" s="969"/>
      <c r="J3" s="969"/>
      <c r="K3" s="969"/>
    </row>
    <row r="4" spans="1:11" ht="77.25" customHeight="1">
      <c r="A4" s="636">
        <v>3</v>
      </c>
      <c r="B4" s="969" t="s">
        <v>3971</v>
      </c>
      <c r="C4" s="969"/>
      <c r="D4" s="969"/>
      <c r="E4" s="969"/>
      <c r="F4" s="969"/>
      <c r="G4" s="969"/>
      <c r="H4" s="969"/>
      <c r="I4" s="969"/>
      <c r="J4" s="969"/>
      <c r="K4" s="969"/>
    </row>
    <row r="5" spans="1:11" ht="15">
      <c r="A5" s="636">
        <v>4</v>
      </c>
      <c r="B5" s="969" t="s">
        <v>3972</v>
      </c>
      <c r="C5" s="969"/>
      <c r="D5" s="969"/>
      <c r="E5" s="969"/>
      <c r="F5" s="969"/>
      <c r="G5" s="969"/>
      <c r="H5" s="969"/>
      <c r="I5" s="969"/>
      <c r="J5" s="969"/>
      <c r="K5" s="969"/>
    </row>
    <row r="6" spans="1:11" ht="15">
      <c r="A6" s="636">
        <v>5</v>
      </c>
      <c r="B6" s="966" t="s">
        <v>3973</v>
      </c>
      <c r="C6" s="966"/>
      <c r="D6" s="966"/>
      <c r="E6" s="966"/>
      <c r="F6" s="966"/>
      <c r="G6" s="966"/>
      <c r="H6" s="966"/>
      <c r="I6" s="966"/>
      <c r="J6" s="966"/>
      <c r="K6" s="966"/>
    </row>
    <row r="7" spans="1:11" ht="45.75" customHeight="1">
      <c r="A7" s="636">
        <v>6</v>
      </c>
      <c r="B7" s="969"/>
      <c r="C7" s="969"/>
      <c r="D7" s="969"/>
      <c r="E7" s="969"/>
      <c r="F7" s="969"/>
      <c r="G7" s="969"/>
      <c r="H7" s="969"/>
      <c r="I7" s="969"/>
      <c r="J7" s="969"/>
      <c r="K7" s="969"/>
    </row>
    <row r="8" spans="1:11" ht="76.5" customHeight="1">
      <c r="A8" s="636">
        <v>7</v>
      </c>
      <c r="B8" s="969"/>
      <c r="C8" s="969"/>
      <c r="D8" s="969"/>
      <c r="E8" s="969"/>
      <c r="F8" s="969"/>
      <c r="G8" s="969"/>
      <c r="H8" s="969"/>
      <c r="I8" s="969"/>
      <c r="J8" s="969"/>
      <c r="K8" s="969"/>
    </row>
    <row r="9" spans="1:11" ht="75" customHeight="1">
      <c r="A9" s="636">
        <v>8</v>
      </c>
      <c r="B9" s="969"/>
      <c r="C9" s="969"/>
      <c r="D9" s="969"/>
      <c r="E9" s="969"/>
      <c r="F9" s="969"/>
      <c r="G9" s="969"/>
      <c r="H9" s="969"/>
      <c r="I9" s="969"/>
      <c r="J9" s="969"/>
      <c r="K9" s="969"/>
    </row>
    <row r="10" spans="1:11" ht="30" customHeight="1">
      <c r="A10" s="636">
        <v>9</v>
      </c>
      <c r="B10" s="969"/>
      <c r="C10" s="969"/>
      <c r="D10" s="969"/>
      <c r="E10" s="969"/>
      <c r="F10" s="969"/>
      <c r="G10" s="969"/>
      <c r="H10" s="969"/>
      <c r="I10" s="969"/>
      <c r="J10" s="969"/>
      <c r="K10" s="969"/>
    </row>
    <row r="11" spans="1:11" ht="15">
      <c r="A11" s="637">
        <v>10</v>
      </c>
      <c r="B11" s="970"/>
      <c r="C11" s="971"/>
      <c r="D11" s="971"/>
      <c r="E11" s="971"/>
      <c r="F11" s="971"/>
      <c r="G11" s="971"/>
      <c r="H11" s="971"/>
      <c r="I11" s="971"/>
      <c r="J11" s="971"/>
      <c r="K11" s="972"/>
    </row>
    <row r="12" spans="1:11" ht="40.5" customHeight="1">
      <c r="A12" s="22"/>
      <c r="B12" s="973"/>
      <c r="C12" s="974"/>
      <c r="D12" s="974"/>
      <c r="E12" s="974"/>
      <c r="F12" s="974"/>
      <c r="G12" s="974"/>
      <c r="H12" s="974"/>
      <c r="I12" s="974"/>
      <c r="J12" s="974"/>
      <c r="K12" s="975"/>
    </row>
    <row r="13" spans="1:11" ht="30.75" customHeight="1">
      <c r="A13" s="22"/>
      <c r="B13" s="973"/>
      <c r="C13" s="974"/>
      <c r="D13" s="974"/>
      <c r="E13" s="974"/>
      <c r="F13" s="974"/>
      <c r="G13" s="974"/>
      <c r="H13" s="974"/>
      <c r="I13" s="974"/>
      <c r="J13" s="974"/>
      <c r="K13" s="975"/>
    </row>
    <row r="14" spans="1:11" ht="30" customHeight="1">
      <c r="A14" s="23"/>
      <c r="B14" s="976"/>
      <c r="C14" s="977"/>
      <c r="D14" s="977"/>
      <c r="E14" s="977"/>
      <c r="F14" s="977"/>
      <c r="G14" s="977"/>
      <c r="H14" s="977"/>
      <c r="I14" s="977"/>
      <c r="J14" s="977"/>
      <c r="K14" s="978"/>
    </row>
  </sheetData>
  <mergeCells count="14">
    <mergeCell ref="B11:K11"/>
    <mergeCell ref="B12:K12"/>
    <mergeCell ref="B13:K13"/>
    <mergeCell ref="B14:K14"/>
    <mergeCell ref="B7:K7"/>
    <mergeCell ref="B8:K8"/>
    <mergeCell ref="B9:K9"/>
    <mergeCell ref="B10:K10"/>
    <mergeCell ref="B6:K6"/>
    <mergeCell ref="B1:K1"/>
    <mergeCell ref="B2:K2"/>
    <mergeCell ref="B3:K3"/>
    <mergeCell ref="B4:K4"/>
    <mergeCell ref="B5:K5"/>
  </mergeCells>
  <pageMargins left="0.7" right="0.7" top="0.75" bottom="0.75" header="0.3" footer="0.3"/>
  <pageSetup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C25"/>
  <sheetViews>
    <sheetView showGridLines="0" zoomScale="125" zoomScaleNormal="125" workbookViewId="0">
      <selection activeCell="A16" sqref="A16"/>
    </sheetView>
  </sheetViews>
  <sheetFormatPr defaultColWidth="9.140625" defaultRowHeight="12.75"/>
  <cols>
    <col min="1" max="1" width="48" style="21" customWidth="1"/>
    <col min="2" max="2" width="35.85546875" style="21" customWidth="1"/>
    <col min="3" max="3" width="37.42578125" style="21" customWidth="1"/>
    <col min="4" max="16384" width="9.140625" style="21"/>
  </cols>
  <sheetData>
    <row r="1" spans="1:3" ht="13.5" thickBot="1">
      <c r="A1" s="146" t="s">
        <v>3974</v>
      </c>
      <c r="B1" s="145" t="s">
        <v>3975</v>
      </c>
      <c r="C1" s="145" t="s">
        <v>3976</v>
      </c>
    </row>
    <row r="2" spans="1:3" ht="13.5" thickBot="1">
      <c r="A2" s="137" t="s">
        <v>3977</v>
      </c>
      <c r="B2" s="138"/>
      <c r="C2" s="144" t="s">
        <v>3978</v>
      </c>
    </row>
    <row r="3" spans="1:3" ht="13.5" thickBot="1">
      <c r="A3" s="137" t="s">
        <v>3979</v>
      </c>
      <c r="B3" s="138"/>
      <c r="C3" s="144" t="s">
        <v>3978</v>
      </c>
    </row>
    <row r="4" spans="1:3" ht="13.5" thickBot="1">
      <c r="A4" s="250" t="s">
        <v>3980</v>
      </c>
      <c r="B4" s="251"/>
      <c r="C4" s="252" t="s">
        <v>3978</v>
      </c>
    </row>
    <row r="5" spans="1:3" ht="13.5" thickBot="1">
      <c r="A5" s="250" t="s">
        <v>3981</v>
      </c>
      <c r="B5" s="251"/>
      <c r="C5" s="252" t="s">
        <v>3978</v>
      </c>
    </row>
    <row r="6" spans="1:3" ht="13.5" thickBot="1">
      <c r="A6" s="137" t="s">
        <v>3982</v>
      </c>
      <c r="B6" s="138"/>
      <c r="C6" s="144" t="s">
        <v>3978</v>
      </c>
    </row>
    <row r="7" spans="1:3" ht="13.5" thickBot="1">
      <c r="A7" s="137" t="s">
        <v>3983</v>
      </c>
      <c r="B7" s="138"/>
      <c r="C7" s="144" t="s">
        <v>3978</v>
      </c>
    </row>
    <row r="8" spans="1:3" ht="13.5" thickBot="1">
      <c r="A8" s="250" t="s">
        <v>3984</v>
      </c>
      <c r="B8" s="251"/>
      <c r="C8" s="252"/>
    </row>
    <row r="9" spans="1:3" ht="13.5" thickBot="1">
      <c r="A9" s="253" t="s">
        <v>3985</v>
      </c>
      <c r="B9" s="138"/>
      <c r="C9" s="144"/>
    </row>
    <row r="10" spans="1:3" ht="13.5" thickBot="1">
      <c r="A10" s="253" t="s">
        <v>3986</v>
      </c>
      <c r="B10" s="138"/>
      <c r="C10" s="144"/>
    </row>
    <row r="11" spans="1:3" ht="13.5" thickBot="1">
      <c r="A11" s="253" t="s">
        <v>3987</v>
      </c>
      <c r="B11" s="138"/>
      <c r="C11" s="144"/>
    </row>
    <row r="12" spans="1:3" ht="13.5" thickBot="1">
      <c r="A12" s="137" t="s">
        <v>3988</v>
      </c>
      <c r="B12" s="138"/>
      <c r="C12" s="144"/>
    </row>
    <row r="13" spans="1:3" ht="13.5" thickBot="1">
      <c r="A13" s="137" t="s">
        <v>3989</v>
      </c>
      <c r="B13" s="138"/>
      <c r="C13" s="144"/>
    </row>
    <row r="14" spans="1:3" ht="13.5" thickBot="1">
      <c r="A14" s="137" t="s">
        <v>3990</v>
      </c>
      <c r="B14" s="138"/>
      <c r="C14" s="144"/>
    </row>
    <row r="15" spans="1:3" ht="13.5" thickBot="1">
      <c r="A15" s="137" t="s">
        <v>3991</v>
      </c>
      <c r="B15" s="138"/>
      <c r="C15" s="144"/>
    </row>
    <row r="16" spans="1:3" ht="13.5" thickBot="1">
      <c r="A16" s="137" t="s">
        <v>3992</v>
      </c>
      <c r="B16" s="138"/>
      <c r="C16" s="144"/>
    </row>
    <row r="17" spans="1:3" ht="13.5" thickBot="1">
      <c r="A17" s="137" t="s">
        <v>3993</v>
      </c>
      <c r="B17" s="138"/>
      <c r="C17" s="144"/>
    </row>
    <row r="18" spans="1:3" ht="13.5" thickBot="1">
      <c r="A18" s="137" t="s">
        <v>3994</v>
      </c>
      <c r="B18" s="138"/>
      <c r="C18" s="144"/>
    </row>
    <row r="19" spans="1:3" ht="13.5" thickBot="1">
      <c r="A19" s="137" t="s">
        <v>3995</v>
      </c>
      <c r="B19" s="138"/>
      <c r="C19" s="144"/>
    </row>
    <row r="20" spans="1:3" ht="13.5" thickBot="1">
      <c r="A20" s="137" t="s">
        <v>3996</v>
      </c>
      <c r="B20" s="138"/>
      <c r="C20" s="144"/>
    </row>
    <row r="21" spans="1:3" ht="13.5" thickBot="1">
      <c r="A21" s="137" t="s">
        <v>3997</v>
      </c>
      <c r="B21" s="138"/>
      <c r="C21" s="144"/>
    </row>
    <row r="22" spans="1:3" ht="13.5" thickBot="1">
      <c r="A22" s="137" t="s">
        <v>3998</v>
      </c>
      <c r="B22" s="138"/>
      <c r="C22" s="144"/>
    </row>
    <row r="23" spans="1:3" ht="13.5" thickBot="1">
      <c r="A23" s="136" t="s">
        <v>3999</v>
      </c>
      <c r="B23" s="139"/>
      <c r="C23" s="143" t="s">
        <v>3978</v>
      </c>
    </row>
    <row r="24" spans="1:3">
      <c r="A24" s="142"/>
      <c r="B24" s="142"/>
      <c r="C24" s="140" t="s">
        <v>4000</v>
      </c>
    </row>
    <row r="25" spans="1:3">
      <c r="A25" s="141"/>
      <c r="B25" s="141"/>
      <c r="C25" s="140" t="s">
        <v>4001</v>
      </c>
    </row>
  </sheetData>
  <conditionalFormatting sqref="A24:C26">
    <cfRule type="expression" dxfId="3" priority="5">
      <formula>#REF!=1</formula>
    </cfRule>
  </conditionalFormatting>
  <conditionalFormatting sqref="A24:C26">
    <cfRule type="expression" dxfId="2" priority="4">
      <formula>#REF!=2</formula>
    </cfRule>
  </conditionalFormatting>
  <conditionalFormatting sqref="A24:C26">
    <cfRule type="expression" dxfId="1" priority="3">
      <formula>#REF!=3</formula>
    </cfRule>
  </conditionalFormatting>
  <conditionalFormatting sqref="A24:C25">
    <cfRule type="expression" dxfId="0" priority="1">
      <formula>#REF!=5</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3d201c1-979a-4718-8c0c-8b9e66fbebb7" xsi:nil="true"/>
    <lcf76f155ced4ddcb4097134ff3c332f xmlns="0970b50d-b29c-4725-b8f5-79769d4eeed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C3662088A1EA41B919A38998BE35CF" ma:contentTypeVersion="12" ma:contentTypeDescription="Create a new document." ma:contentTypeScope="" ma:versionID="1f46c98d3b4a7b79ed6b6f6572be6d8f">
  <xsd:schema xmlns:xsd="http://www.w3.org/2001/XMLSchema" xmlns:xs="http://www.w3.org/2001/XMLSchema" xmlns:p="http://schemas.microsoft.com/office/2006/metadata/properties" xmlns:ns2="0970b50d-b29c-4725-b8f5-79769d4eeedc" xmlns:ns3="a3d201c1-979a-4718-8c0c-8b9e66fbebb7" targetNamespace="http://schemas.microsoft.com/office/2006/metadata/properties" ma:root="true" ma:fieldsID="5df93df361f57b350d856b149ce418cb" ns2:_="" ns3:_="">
    <xsd:import namespace="0970b50d-b29c-4725-b8f5-79769d4eeedc"/>
    <xsd:import namespace="a3d201c1-979a-4718-8c0c-8b9e66fbebb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70b50d-b29c-4725-b8f5-79769d4eee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802f730-287f-4211-ade3-8e47f5e6726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d201c1-979a-4718-8c0c-8b9e66fbebb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5f43160-9a3c-4d4b-97e3-45afe3ec9e48}" ma:internalName="TaxCatchAll" ma:showField="CatchAllData" ma:web="a3d201c1-979a-4718-8c0c-8b9e66fbeb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3DEDDA-AE58-4E7D-A807-4D54F023E316}"/>
</file>

<file path=customXml/itemProps2.xml><?xml version="1.0" encoding="utf-8"?>
<ds:datastoreItem xmlns:ds="http://schemas.openxmlformats.org/officeDocument/2006/customXml" ds:itemID="{9CF09955-0F6F-45DC-A006-691B66D16A34}"/>
</file>

<file path=customXml/itemProps3.xml><?xml version="1.0" encoding="utf-8"?>
<ds:datastoreItem xmlns:ds="http://schemas.openxmlformats.org/officeDocument/2006/customXml" ds:itemID="{202006EF-089F-45B4-B89D-2A77A3DFC315}"/>
</file>

<file path=docProps/app.xml><?xml version="1.0" encoding="utf-8"?>
<Properties xmlns="http://schemas.openxmlformats.org/officeDocument/2006/extended-properties" xmlns:vt="http://schemas.openxmlformats.org/officeDocument/2006/docPropsVTypes">
  <Application>Microsoft Excel Online</Application>
  <Manager/>
  <Company>Fifth Third Bank</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610 Test Scripts</dc:title>
  <dc:subject/>
  <dc:creator>Eric Skillman</dc:creator>
  <cp:keywords/>
  <dc:description/>
  <cp:lastModifiedBy>Johnathan Lee</cp:lastModifiedBy>
  <cp:revision/>
  <dcterms:created xsi:type="dcterms:W3CDTF">2005-09-06T20:28:02Z</dcterms:created>
  <dcterms:modified xsi:type="dcterms:W3CDTF">2022-08-09T20:43:29Z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Offisync_ProviderInitializationData">
    <vt:lpwstr>https://developer.vantiv.com</vt:lpwstr>
  </property>
  <property fmtid="{D5CDD505-2E9C-101B-9397-08002B2CF9AE}" pid="4" name="Offisync_UpdateToken">
    <vt:lpwstr>12</vt:lpwstr>
  </property>
  <property fmtid="{D5CDD505-2E9C-101B-9397-08002B2CF9AE}" pid="5" name="Offisync_UniqueId">
    <vt:lpwstr>4271</vt:lpwstr>
  </property>
  <property fmtid="{D5CDD505-2E9C-101B-9397-08002B2CF9AE}" pid="6" name="Offisync_ServerID">
    <vt:lpwstr>eabb00c3-179a-491d-9ffa-bdb16a7e9e63</vt:lpwstr>
  </property>
  <property fmtid="{D5CDD505-2E9C-101B-9397-08002B2CF9AE}" pid="7" name="Jive_VersionGuid">
    <vt:lpwstr>341fee34-1680-49c9-9fab-f7e18b43bc46</vt:lpwstr>
  </property>
  <property fmtid="{D5CDD505-2E9C-101B-9397-08002B2CF9AE}" pid="8" name="Jive_LatestUserAccountName">
    <vt:lpwstr>eric.skillman</vt:lpwstr>
  </property>
  <property fmtid="{D5CDD505-2E9C-101B-9397-08002B2CF9AE}" pid="9" name="ContentTypeId">
    <vt:lpwstr>0x0101000BC3662088A1EA41B919A38998BE35CF</vt:lpwstr>
  </property>
  <property fmtid="{D5CDD505-2E9C-101B-9397-08002B2CF9AE}" pid="10" name="MediaServiceImageTags">
    <vt:lpwstr/>
  </property>
</Properties>
</file>